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er Trim. 2025 Inf.Financ.Trimestral (PUBLICACION)\"/>
    </mc:Choice>
  </mc:AlternateContent>
  <bookViews>
    <workbookView xWindow="-105" yWindow="-105" windowWidth="23250" windowHeight="12450" firstSheet="1" activeTab="19"/>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ACT!$A$1:$C$72</definedName>
    <definedName name="_xlnm.Print_Area" localSheetId="9">ADP!$A$1:$E$47</definedName>
    <definedName name="_xlnm.Print_Area" localSheetId="6">CSF!$A$1:$C$62</definedName>
    <definedName name="_xlnm.Print_Area" localSheetId="8">EAA!$A$1:$F$33</definedName>
    <definedName name="_xlnm.Print_Area" localSheetId="10">EAI!$A$1:$G$46</definedName>
    <definedName name="_xlnm.Print_Area" localSheetId="4">ESF!$A$1:$F$52</definedName>
    <definedName name="_xlnm.Print_Area" localSheetId="5">VHP!$A$1:$F$50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6" l="1"/>
  <c r="G30" i="16" s="1"/>
  <c r="D29" i="16"/>
  <c r="G29" i="16" s="1"/>
  <c r="D28" i="16"/>
  <c r="G28" i="16" s="1"/>
  <c r="D27" i="16"/>
  <c r="G27" i="16" s="1"/>
  <c r="D26" i="16"/>
  <c r="G26" i="16" s="1"/>
  <c r="D25" i="16"/>
  <c r="G25" i="16" s="1"/>
  <c r="D24" i="16"/>
  <c r="G24" i="16" s="1"/>
  <c r="D23" i="16"/>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4" i="7"/>
  <c r="B54" i="7"/>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C3" i="8"/>
  <c r="B3" i="8"/>
  <c r="C45" i="7"/>
  <c r="B45" i="7"/>
  <c r="C43" i="6"/>
  <c r="B43" i="6"/>
  <c r="C3" i="6"/>
  <c r="B3" i="6"/>
  <c r="D38" i="5"/>
  <c r="B24" i="3"/>
  <c r="C24" i="3"/>
  <c r="B33" i="7"/>
  <c r="B28" i="4"/>
  <c r="D16" i="9"/>
  <c r="C28" i="4"/>
  <c r="F26" i="4"/>
  <c r="C59" i="7"/>
  <c r="E12" i="8"/>
  <c r="B24" i="6"/>
  <c r="E16" i="9"/>
  <c r="C24" i="6"/>
  <c r="C33" i="7"/>
  <c r="D30" i="9"/>
  <c r="E20" i="5"/>
  <c r="E38" i="5" s="1"/>
  <c r="F9" i="5"/>
  <c r="B66" i="3"/>
  <c r="D3" i="8"/>
  <c r="F27" i="5"/>
  <c r="B59" i="7"/>
  <c r="C66" i="3"/>
  <c r="E46" i="4"/>
  <c r="E4" i="8"/>
  <c r="F46" i="4"/>
  <c r="E26" i="4"/>
  <c r="F116" i="13" s="1"/>
  <c r="F16" i="8"/>
  <c r="F12" i="8" s="1"/>
  <c r="F6" i="8"/>
  <c r="F4" i="8" s="1"/>
  <c r="B38" i="5"/>
  <c r="F4" i="5"/>
  <c r="C20" i="5"/>
  <c r="C38" i="5" s="1"/>
  <c r="B68" i="3" l="1"/>
  <c r="E3" i="9"/>
  <c r="E34" i="9" s="1"/>
  <c r="D3" i="9"/>
  <c r="D34" i="9" s="1"/>
  <c r="C61" i="7"/>
  <c r="B61" i="7"/>
  <c r="F48" i="4"/>
  <c r="C68" i="3"/>
  <c r="E48" i="4"/>
  <c r="E3" i="8"/>
  <c r="F3" i="8"/>
  <c r="F20" i="5"/>
  <c r="F38" i="5"/>
  <c r="D24" i="20" l="1"/>
  <c r="D23" i="20"/>
  <c r="D22" i="20"/>
  <c r="D21" i="20"/>
  <c r="D20" i="20"/>
  <c r="D19" i="20"/>
  <c r="D18" i="20"/>
  <c r="D17" i="20"/>
  <c r="D16" i="20"/>
  <c r="D15" i="20"/>
  <c r="D11" i="20"/>
  <c r="D10" i="20"/>
  <c r="D9" i="20"/>
  <c r="D8" i="20"/>
  <c r="D7" i="20"/>
  <c r="D6" i="20"/>
  <c r="D5" i="20"/>
  <c r="C15" i="15" l="1"/>
  <c r="C32" i="16" l="1"/>
  <c r="B32" i="16"/>
  <c r="B6" i="22"/>
  <c r="E8" i="14" l="1"/>
  <c r="E29" i="24"/>
  <c r="H34" i="14" s="1"/>
  <c r="D29" i="24"/>
  <c r="C29" i="24"/>
  <c r="E9" i="24"/>
  <c r="D9" i="24"/>
  <c r="C9" i="24"/>
  <c r="E5" i="24"/>
  <c r="E13" i="24" s="1"/>
  <c r="E17" i="24" s="1"/>
  <c r="E21" i="24" s="1"/>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D12" i="20"/>
  <c r="C12" i="20"/>
  <c r="B12" i="20"/>
  <c r="D39" i="19"/>
  <c r="G39" i="19" s="1"/>
  <c r="D38" i="19"/>
  <c r="G38" i="19" s="1"/>
  <c r="D37" i="19"/>
  <c r="G37" i="19" s="1"/>
  <c r="D36" i="19"/>
  <c r="G36" i="19" s="1"/>
  <c r="F35" i="19"/>
  <c r="E35" i="19"/>
  <c r="C35" i="19"/>
  <c r="B35" i="19"/>
  <c r="D33" i="19"/>
  <c r="G33" i="19" s="1"/>
  <c r="D32" i="19"/>
  <c r="G32" i="19" s="1"/>
  <c r="D31" i="19"/>
  <c r="G31" i="19" s="1"/>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G70" i="18"/>
  <c r="D70" i="18"/>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15" i="17"/>
  <c r="H56" i="14" s="1"/>
  <c r="C15" i="17"/>
  <c r="E18" i="14" s="1"/>
  <c r="B15" i="17"/>
  <c r="H49" i="14" s="1"/>
  <c r="D13" i="17"/>
  <c r="G13" i="17" s="1"/>
  <c r="D11" i="17"/>
  <c r="G11" i="17" s="1"/>
  <c r="D9" i="17"/>
  <c r="G9" i="17" s="1"/>
  <c r="D7" i="17"/>
  <c r="G7" i="17" s="1"/>
  <c r="D5" i="17"/>
  <c r="G5" i="17" s="1"/>
  <c r="F67" i="16"/>
  <c r="E67" i="16"/>
  <c r="C67" i="16"/>
  <c r="B67" i="16"/>
  <c r="D65" i="16"/>
  <c r="G65" i="16" s="1"/>
  <c r="D63" i="16"/>
  <c r="G63" i="16" s="1"/>
  <c r="D61" i="16"/>
  <c r="G61" i="16" s="1"/>
  <c r="D59" i="16"/>
  <c r="G59" i="16" s="1"/>
  <c r="D57" i="16"/>
  <c r="G57" i="16" s="1"/>
  <c r="D55" i="16"/>
  <c r="G55" i="16" s="1"/>
  <c r="D53" i="16"/>
  <c r="G53" i="16" s="1"/>
  <c r="D51" i="16"/>
  <c r="F44" i="16"/>
  <c r="E44" i="16"/>
  <c r="C44" i="16"/>
  <c r="B44" i="16"/>
  <c r="D42" i="16"/>
  <c r="G42" i="16" s="1"/>
  <c r="D41" i="16"/>
  <c r="G41" i="16" s="1"/>
  <c r="D40" i="16"/>
  <c r="G40" i="16" s="1"/>
  <c r="D39" i="16"/>
  <c r="G39" i="16" s="1"/>
  <c r="F32" i="16"/>
  <c r="H47" i="14" s="1"/>
  <c r="E32" i="16"/>
  <c r="E14" i="14" s="1"/>
  <c r="H45" i="14"/>
  <c r="E12" i="14"/>
  <c r="D31" i="16"/>
  <c r="G31"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2" i="14"/>
  <c r="H51" i="14"/>
  <c r="H42" i="14"/>
  <c r="H40" i="14"/>
  <c r="H39" i="14"/>
  <c r="H37" i="14"/>
  <c r="H36" i="14"/>
  <c r="H33" i="14"/>
  <c r="H32" i="14"/>
  <c r="H30" i="14"/>
  <c r="H28" i="14"/>
  <c r="H27" i="14"/>
  <c r="H25" i="14"/>
  <c r="H23" i="14"/>
  <c r="H22" i="14"/>
  <c r="H20" i="14"/>
  <c r="E20" i="14"/>
  <c r="H18" i="14"/>
  <c r="H17" i="14"/>
  <c r="E17" i="14"/>
  <c r="H15" i="14"/>
  <c r="H13" i="14"/>
  <c r="H12" i="14"/>
  <c r="H10" i="14"/>
  <c r="H9" i="14"/>
  <c r="H8" i="14"/>
  <c r="H7" i="14"/>
  <c r="B5" i="22" l="1"/>
  <c r="B36" i="22" s="1"/>
  <c r="E44" i="14" s="1"/>
  <c r="D30" i="22"/>
  <c r="C27" i="20"/>
  <c r="E33" i="14" s="1"/>
  <c r="E15" i="14"/>
  <c r="I15" i="14" s="1"/>
  <c r="D42" i="18"/>
  <c r="G42" i="18" s="1"/>
  <c r="D12" i="18"/>
  <c r="G12" i="18" s="1"/>
  <c r="C38" i="15"/>
  <c r="I18" i="14"/>
  <c r="E19" i="14"/>
  <c r="I19" i="14" s="1"/>
  <c r="B27" i="20"/>
  <c r="E32" i="14" s="1"/>
  <c r="I32" i="14" s="1"/>
  <c r="H50" i="14"/>
  <c r="G19" i="15"/>
  <c r="F5" i="22"/>
  <c r="F36" i="22" s="1"/>
  <c r="E47" i="14" s="1"/>
  <c r="I47" i="14" s="1"/>
  <c r="D52" i="18"/>
  <c r="G52" i="18" s="1"/>
  <c r="D15" i="19"/>
  <c r="D24" i="19"/>
  <c r="B41" i="19"/>
  <c r="E27" i="14" s="1"/>
  <c r="I27" i="14" s="1"/>
  <c r="I33" i="14"/>
  <c r="E5" i="22"/>
  <c r="E36" i="22" s="1"/>
  <c r="E46" i="14" s="1"/>
  <c r="D18" i="22"/>
  <c r="D68" i="18"/>
  <c r="G68" i="18" s="1"/>
  <c r="C13" i="24"/>
  <c r="C17" i="24" s="1"/>
  <c r="C21" i="24" s="1"/>
  <c r="D25" i="22"/>
  <c r="D13" i="24"/>
  <c r="D17" i="24" s="1"/>
  <c r="D21" i="24" s="1"/>
  <c r="F38" i="15"/>
  <c r="I12" i="14"/>
  <c r="B76" i="18"/>
  <c r="H54" i="14" s="1"/>
  <c r="D32" i="18"/>
  <c r="G32" i="18" s="1"/>
  <c r="G18" i="22"/>
  <c r="D67" i="16"/>
  <c r="F41" i="19"/>
  <c r="E30" i="14" s="1"/>
  <c r="I30" i="14" s="1"/>
  <c r="E38" i="15"/>
  <c r="G51" i="16"/>
  <c r="G67" i="16" s="1"/>
  <c r="G16" i="19"/>
  <c r="G15" i="19" s="1"/>
  <c r="D22" i="22"/>
  <c r="I17" i="14"/>
  <c r="D15" i="15"/>
  <c r="D64" i="18"/>
  <c r="G64" i="18" s="1"/>
  <c r="G35" i="19"/>
  <c r="G15" i="15"/>
  <c r="G29" i="15"/>
  <c r="D29" i="15"/>
  <c r="D22" i="18"/>
  <c r="G22" i="18" s="1"/>
  <c r="C5" i="22"/>
  <c r="C36" i="22" s="1"/>
  <c r="E45" i="14" s="1"/>
  <c r="I45" i="14" s="1"/>
  <c r="G22" i="22"/>
  <c r="H46" i="14"/>
  <c r="D19" i="15"/>
  <c r="D4" i="18"/>
  <c r="G4" i="18" s="1"/>
  <c r="D32" i="16"/>
  <c r="E76" i="18"/>
  <c r="E24" i="14" s="1"/>
  <c r="I24" i="14" s="1"/>
  <c r="G15" i="17"/>
  <c r="F76" i="18"/>
  <c r="E25" i="14" s="1"/>
  <c r="I25" i="14" s="1"/>
  <c r="D5" i="19"/>
  <c r="C41" i="19"/>
  <c r="H60" i="14" s="1"/>
  <c r="D35" i="19"/>
  <c r="D9" i="22"/>
  <c r="B38" i="15"/>
  <c r="D56" i="18"/>
  <c r="G56" i="18" s="1"/>
  <c r="E41" i="19"/>
  <c r="H61" i="14" s="1"/>
  <c r="D27" i="20"/>
  <c r="E34" i="14" s="1"/>
  <c r="I34" i="14" s="1"/>
  <c r="E37" i="14"/>
  <c r="I37" i="14" s="1"/>
  <c r="E36" i="14"/>
  <c r="I36" i="14" s="1"/>
  <c r="I20" i="14"/>
  <c r="I14" i="14"/>
  <c r="I7" i="14"/>
  <c r="D42" i="1" s="1"/>
  <c r="I9" i="14"/>
  <c r="D44" i="1" s="1"/>
  <c r="I10" i="14"/>
  <c r="D45" i="1" s="1"/>
  <c r="I8" i="14"/>
  <c r="D43" i="1" s="1"/>
  <c r="G24" i="19"/>
  <c r="G25" i="22"/>
  <c r="G44" i="16"/>
  <c r="G6" i="22"/>
  <c r="G32" i="16"/>
  <c r="E59" i="14"/>
  <c r="E54" i="14"/>
  <c r="E49" i="14"/>
  <c r="I49" i="14" s="1"/>
  <c r="E39" i="14"/>
  <c r="I39" i="14" s="1"/>
  <c r="G12" i="22"/>
  <c r="G9" i="22" s="1"/>
  <c r="G7" i="19"/>
  <c r="G5" i="19" s="1"/>
  <c r="C76" i="18"/>
  <c r="E13" i="14"/>
  <c r="I13" i="14" s="1"/>
  <c r="D44" i="16"/>
  <c r="H44" i="14"/>
  <c r="I44" i="14" s="1"/>
  <c r="D6" i="22"/>
  <c r="D15" i="17"/>
  <c r="E50" i="14" l="1"/>
  <c r="I50" i="14" s="1"/>
  <c r="E52" i="14"/>
  <c r="I52" i="14" s="1"/>
  <c r="E62" i="14"/>
  <c r="E42" i="14"/>
  <c r="I42" i="14" s="1"/>
  <c r="E57" i="14"/>
  <c r="E61" i="14"/>
  <c r="I61" i="14" s="1"/>
  <c r="E56" i="14"/>
  <c r="I56" i="14" s="1"/>
  <c r="E55" i="14"/>
  <c r="D38" i="15"/>
  <c r="G38" i="15"/>
  <c r="D41" i="19"/>
  <c r="H62" i="14"/>
  <c r="I46" i="14"/>
  <c r="I54" i="14"/>
  <c r="E29" i="14"/>
  <c r="I29" i="14" s="1"/>
  <c r="D48" i="1" s="1"/>
  <c r="E41" i="14"/>
  <c r="I41" i="14" s="1"/>
  <c r="E51" i="14"/>
  <c r="I51" i="14" s="1"/>
  <c r="D50" i="1"/>
  <c r="H59" i="14"/>
  <c r="I59" i="14" s="1"/>
  <c r="H57" i="14"/>
  <c r="E22" i="14"/>
  <c r="I22" i="14" s="1"/>
  <c r="D46" i="1" s="1"/>
  <c r="E40" i="14"/>
  <c r="I40" i="14" s="1"/>
  <c r="D5" i="22"/>
  <c r="D36" i="22" s="1"/>
  <c r="E28" i="14"/>
  <c r="I28" i="14" s="1"/>
  <c r="G76" i="18"/>
  <c r="G41" i="19"/>
  <c r="D76" i="18"/>
  <c r="E60" i="14"/>
  <c r="I60" i="14" s="1"/>
  <c r="D51" i="1"/>
  <c r="D49" i="1"/>
  <c r="G5" i="22"/>
  <c r="G36" i="22" s="1"/>
  <c r="H55" i="14"/>
  <c r="E23" i="14"/>
  <c r="I23" i="14" s="1"/>
  <c r="I62" i="14" l="1"/>
  <c r="I55" i="14"/>
  <c r="I57" i="14"/>
  <c r="D55" i="1"/>
  <c r="D54" i="1"/>
  <c r="D52" i="1"/>
  <c r="D47"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<sst xmlns="http://schemas.openxmlformats.org/spreadsheetml/2006/main" count="1798" uniqueCount="685">
  <si>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</si>
  <si>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</si>
  <si>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</si>
  <si>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</si>
  <si>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</si>
  <si>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</si>
  <si>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</si>
  <si>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</si>
  <si>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</si>
  <si>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</si>
  <si>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</si>
  <si>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</si>
  <si>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</si>
  <si>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</si>
  <si>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</si>
  <si>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</si>
  <si>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</si>
  <si>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</si>
  <si>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</si>
  <si>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</si>
  <si>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</si>
  <si>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</si>
  <si>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</si>
  <si>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</si>
  <si>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</si>
  <si>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</si>
  <si>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</si>
  <si>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</si>
  <si>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</si>
  <si>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</si>
  <si>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</si>
  <si>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</si>
  <si>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</si>
  <si>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</si>
  <si>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</si>
  <si>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</si>
  <si>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</si>
  <si>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</si>
  <si>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</si>
  <si>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</si>
  <si>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</si>
  <si>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</si>
  <si>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</si>
  <si>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</si>
  <si>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</si>
  <si>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</si>
  <si>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</si>
  <si>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</si>
  <si>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</si>
  <si>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</si>
  <si>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</si>
  <si>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</si>
  <si>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</si>
  <si>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</si>
  <si>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</si>
  <si>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</si>
  <si>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</si>
  <si>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</si>
  <si>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</si>
  <si>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</si>
  <si>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</si>
  <si>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</si>
  <si>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</si>
  <si>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</si>
  <si>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</si>
  <si>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</si>
  <si>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</si>
  <si>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</si>
  <si>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</si>
  <si>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</si>
  <si>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</si>
  <si>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</si>
  <si>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</si>
  <si>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</si>
  <si>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</si>
  <si>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</si>
  <si>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</si>
  <si>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</si>
  <si>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</si>
  <si>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</si>
  <si>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</si>
  <si>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</si>
  <si>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</si>
  <si>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</si>
  <si>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</si>
  <si>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</si>
  <si>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</si>
  <si>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</si>
  <si>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</si>
  <si>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</si>
  <si>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</si>
  <si>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</si>
  <si>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</si>
  <si>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</si>
  <si>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</si>
  <si>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</si>
  <si>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</si>
  <si>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</si>
  <si>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</si>
  <si>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</si>
  <si>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</si>
  <si>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</si>
  <si>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</si>
  <si>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</si>
  <si>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</si>
  <si>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</si>
  <si>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</si>
  <si>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</si>
  <si>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</si>
  <si>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</si>
  <si>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</si>
  <si>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</si>
  <si>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</si>
  <si>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</si>
  <si>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</si>
  <si>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</si>
  <si>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</si>
  <si>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</si>
  <si>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</si>
  <si>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</si>
  <si>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</si>
  <si>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</si>
  <si>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</si>
  <si>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</si>
  <si>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</si>
  <si>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</si>
  <si>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</si>
  <si>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</si>
  <si>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</si>
  <si>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</si>
  <si>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</si>
  <si>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</si>
  <si>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</si>
  <si>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</si>
  <si>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</si>
  <si>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</si>
  <si>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</si>
  <si>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</si>
  <si>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</si>
  <si>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</si>
  <si>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</si>
  <si>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</si>
  <si>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</si>
  <si>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</si>
  <si>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</si>
  <si>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</si>
  <si>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</si>
  <si>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</si>
  <si>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</si>
  <si>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</si>
  <si>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</si>
  <si>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</si>
  <si>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</si>
  <si>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</si>
  <si>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</si>
  <si>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</si>
  <si>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</si>
  <si>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</si>
  <si>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</si>
  <si>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</si>
  <si>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</si>
  <si>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</si>
  <si>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</si>
  <si>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</si>
  <si>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</si>
  <si>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</si>
  <si>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</si>
  <si>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</si>
  <si>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</si>
  <si>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</si>
  <si>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</si>
  <si>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</si>
  <si>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</si>
  <si>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</si>
  <si>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</si>
  <si>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</si>
  <si>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</si>
  <si>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</si>
  <si>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</si>
  <si>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</si>
  <si>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</si>
  <si>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</si>
  <si>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</si>
  <si>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</si>
  <si>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</si>
  <si>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</si>
  <si>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</si>
  <si>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</si>
  <si>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</si>
  <si>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</si>
  <si>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</si>
  <si>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</si>
  <si>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</si>
  <si>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</si>
  <si>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</si>
  <si>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</si>
  <si>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</si>
  <si>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</si>
  <si>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</si>
  <si>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</si>
  <si>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</si>
  <si>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</si>
  <si>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</si>
  <si>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</si>
  <si>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</si>
  <si>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</si>
  <si>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</si>
  <si>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</si>
  <si>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</si>
  <si>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</si>
  <si>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</si>
  <si>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</si>
  <si>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</si>
  <si>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</si>
  <si>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</si>
  <si>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</si>
  <si>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</si>
  <si>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</si>
  <si>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</si>
  <si>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</si>
  <si>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</si>
  <si>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</si>
  <si>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Otros Orígenes de Operación</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</si>
  <si>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</si>
  <si>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</si>
  <si>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</si>
  <si>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</si>
  <si>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</si>
  <si>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</si>
  <si>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</si>
  <si>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</si>
  <si>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</si>
  <si>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</si>
  <si>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</si>
  <si>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</si>
  <si>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</si>
  <si>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</si>
  <si>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</si>
  <si>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</si>
  <si>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</si>
  <si>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</si>
  <si>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</si>
  <si>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</si>
  <si>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</si>
  <si>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</si>
  <si>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</si>
  <si>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</si>
  <si>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</si>
  <si>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</si>
  <si>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</si>
  <si>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</si>
  <si>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</si>
  <si>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</si>
  <si>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</si>
  <si>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</si>
  <si>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</si>
  <si>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</si>
  <si>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</si>
  <si>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</si>
  <si>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</si>
  <si>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</si>
  <si>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</si>
  <si>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</si>
  <si>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</si>
  <si>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</si>
  <si>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</si>
  <si>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</si>
  <si>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</si>
  <si>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</si>
  <si>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</si>
  <si>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</si>
  <si>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</si>
  <si>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</si>
  <si>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</si>
  <si>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</si>
  <si>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</si>
  <si>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</si>
  <si>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</si>
  <si>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</si>
  <si>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</si>
  <si>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</si>
  <si>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</si>
  <si>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</si>
  <si>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</si>
  <si>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</si>
  <si>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</si>
  <si>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</si>
  <si>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</si>
  <si>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</si>
  <si>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</si>
  <si>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</si>
  <si>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</si>
  <si>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</si>
  <si>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</si>
  <si>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</si>
  <si>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</si>
  <si>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</si>
  <si>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</si>
  <si>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</si>
  <si>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</si>
  <si>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</si>
  <si>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</si>
  <si>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</si>
  <si>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</si>
  <si>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</si>
  <si>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</si>
  <si>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</si>
  <si>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</si>
  <si>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</si>
  <si>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</si>
  <si>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</si>
  <si>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</si>
  <si>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</si>
  <si>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</si>
  <si>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</si>
  <si>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</si>
  <si>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</si>
  <si>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</si>
  <si>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</si>
  <si>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</si>
  <si>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</si>
  <si>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</si>
  <si>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</si>
  <si>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</si>
  <si>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</si>
  <si>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</si>
  <si>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</si>
  <si>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</si>
  <si>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</si>
  <si>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</si>
  <si>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</si>
  <si>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</si>
  <si>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</si>
  <si>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</si>
  <si>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</si>
  <si>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</si>
  <si>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</si>
  <si>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</si>
  <si>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</si>
  <si>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</si>
  <si>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</si>
  <si>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</si>
  <si>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</si>
  <si>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</si>
  <si>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</si>
  <si>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</si>
  <si>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</si>
  <si>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</si>
  <si>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</si>
  <si>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</si>
  <si>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</si>
  <si>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</si>
  <si>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</si>
  <si>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</si>
  <si>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</si>
  <si>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</si>
  <si>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</si>
  <si>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</si>
  <si>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</si>
  <si>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</si>
  <si>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</si>
  <si>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</si>
  <si>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</si>
  <si>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</si>
  <si>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</si>
  <si>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</si>
  <si>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</si>
  <si>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</si>
  <si>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</si>
  <si>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</si>
  <si>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</si>
  <si>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</si>
  <si>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</si>
  <si>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</si>
  <si>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</si>
  <si>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</si>
  <si>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</si>
  <si>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</si>
  <si>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</si>
  <si>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</si>
  <si>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</si>
  <si>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</si>
  <si>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</si>
  <si>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</si>
  <si>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</si>
  <si>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</si>
  <si>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</si>
  <si>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</si>
  <si>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</si>
  <si>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</si>
  <si>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</si>
  <si>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</si>
  <si>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</si>
  <si>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</si>
  <si>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</si>
  <si>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</si>
  <si>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</si>
  <si>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</si>
  <si>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</si>
  <si>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</si>
  <si>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</si>
  <si>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</si>
  <si>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</si>
  <si>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</si>
  <si>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</si>
  <si>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</si>
  <si>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</si>
  <si>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</si>
  <si>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</si>
  <si>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</si>
  <si>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</si>
  <si>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</si>
  <si>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</si>
  <si>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</si>
  <si>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</si>
  <si>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</si>
  <si>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</si>
  <si>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</si>
  <si>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</si>
  <si>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</si>
  <si>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</si>
  <si>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</si>
  <si>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</si>
  <si>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</si>
  <si>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</si>
  <si>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</si>
  <si>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</si>
  <si>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</si>
  <si>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</si>
  <si>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</si>
  <si>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</si>
  <si>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</si>
  <si>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</si>
  <si>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</si>
  <si>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</si>
  <si>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</si>
  <si>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</si>
  <si>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</si>
  <si>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</si>
  <si>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</si>
  <si>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</si>
  <si>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</si>
  <si>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</si>
  <si>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</si>
  <si>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</si>
  <si>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</si>
  <si>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</si>
  <si>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</si>
  <si>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</si>
  <si>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</si>
  <si>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</si>
  <si>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</si>
  <si>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</si>
  <si>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</si>
  <si>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</si>
  <si>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</si>
  <si>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</si>
  <si>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</si>
  <si>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</si>
  <si>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</si>
  <si>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</si>
  <si>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</si>
  <si>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</si>
  <si>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</si>
  <si>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</si>
  <si>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</si>
  <si>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</si>
  <si>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</si>
  <si>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</si>
  <si>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</si>
  <si>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</si>
  <si>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</si>
  <si>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</si>
  <si>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</si>
  <si>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</si>
  <si>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</si>
  <si>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</si>
  <si>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</si>
  <si>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</si>
  <si>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</si>
  <si>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</si>
  <si>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</si>
  <si>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</si>
  <si>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</si>
  <si>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</si>
  <si>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</si>
  <si>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</si>
  <si>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</si>
  <si>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</si>
  <si>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</si>
  <si>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</si>
  <si>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</si>
  <si>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</si>
  <si>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</si>
  <si>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</si>
  <si>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</si>
  <si>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</si>
  <si>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</si>
  <si>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</si>
  <si>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</si>
  <si>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</si>
  <si>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</si>
  <si>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</si>
  <si>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</si>
  <si>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</si>
  <si>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</si>
  <si>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</si>
  <si>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</si>
  <si>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</si>
  <si>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</si>
  <si>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</si>
  <si>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</si>
  <si>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</si>
  <si>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</si>
  <si>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</si>
  <si>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</si>
  <si>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</si>
  <si>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</si>
  <si>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</si>
  <si>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</si>
  <si>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</si>
  <si>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</si>
  <si>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</si>
  <si>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</si>
  <si>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</si>
  <si>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</si>
  <si>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</si>
  <si>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</si>
  <si>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</si>
  <si>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</si>
  <si>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</si>
  <si>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</si>
  <si>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</si>
  <si>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</si>
  <si>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</si>
  <si>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</si>
  <si>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</si>
  <si>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</si>
  <si>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</si>
  <si>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</si>
  <si>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</si>
  <si>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</si>
  <si>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</si>
  <si>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</si>
  <si>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</si>
  <si>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</si>
  <si>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</si>
  <si>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</si>
  <si>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</si>
  <si>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</si>
  <si>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</si>
  <si>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</si>
  <si>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</si>
  <si>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</si>
  <si>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</si>
  <si>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</si>
  <si>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</si>
  <si>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</si>
  <si>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</si>
  <si>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</si>
  <si>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</si>
  <si>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</si>
  <si>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</si>
  <si>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Notas de Memoria</t>
  </si>
  <si>
    <t>Notas</t>
  </si>
  <si>
    <t>Cuenta</t>
  </si>
  <si>
    <t>Cargos del Período</t>
  </si>
  <si>
    <t>Abonos del Período</t>
  </si>
  <si>
    <t>Valores en Custodia</t>
  </si>
  <si>
    <t>Tasa</t>
  </si>
  <si>
    <t>Vencimiento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</si>
  <si>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</si>
  <si>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</si>
  <si>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</si>
  <si>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</si>
  <si>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</si>
  <si>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</si>
  <si>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</si>
  <si>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</si>
  <si>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</si>
  <si>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</si>
  <si>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</si>
  <si>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</si>
  <si>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</si>
  <si>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</si>
  <si>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</si>
  <si>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</si>
  <si>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</si>
  <si>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</si>
  <si>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</si>
  <si>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</si>
  <si>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</si>
  <si>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</si>
  <si>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</si>
  <si>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</si>
  <si>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</si>
  <si>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</si>
  <si>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</si>
  <si>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</si>
  <si>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</si>
  <si>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</si>
  <si>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</si>
  <si>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</si>
  <si>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</si>
  <si>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</si>
  <si>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</si>
  <si>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</si>
  <si>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</si>
  <si>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</si>
  <si>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</si>
  <si>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</si>
  <si>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</si>
  <si>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</si>
  <si>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</si>
  <si>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</si>
  <si>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</si>
  <si>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</si>
  <si>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</si>
  <si>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</si>
  <si>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</si>
  <si>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</si>
  <si>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</si>
  <si>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</si>
  <si>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</si>
  <si>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</si>
  <si>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</si>
  <si>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</si>
  <si>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</si>
  <si>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</si>
  <si>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</si>
  <si>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Municipio de Salamanca, Guanajuato.
Estado de Actividades
Del 1 de Enero al 31 de Marzo de 2025
(Cifras en Pesos)</t>
  </si>
  <si>
    <t>Municipio de Salamanca, Guanajuato.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</si>
  <si>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</si>
  <si>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</si>
  <si>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</si>
  <si>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</si>
  <si>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</si>
  <si>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</si>
  <si>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</si>
  <si>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</si>
  <si>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Municipio de Salamanca, Guanajuato.
Estado de Variación en la Hacienda Pública
Del 1 de Enero 31 de Marzo de 2025
(Cifras en Pesos)</t>
  </si>
  <si>
    <t>Municipio de Salamanca, Guanajuato.
Estado de Cambios en la Situación Financiera
Del 1 de Enero al 31 de Marzo de 2025
(Cifras en Pesos)</t>
  </si>
  <si>
    <t>Municipio de Salamanca, Guanajuato.
Estado de Flujos de Efectivo
Del 1 de Enero al 31 de Marzo de 2025
(Cifras en Pesos)</t>
  </si>
  <si>
    <t>Municipio de Salamanca, Guanajuato.
Estado Analítico del Activo
Del 1 de Enero al 31 de Marzo de 2025
(Cifras en Pesos)</t>
  </si>
  <si>
    <t>Municipio de Salamanca, Guanajuato.
Estado Analítico de la Deuda y Otros Pasivos
Del 1 de Enero al 31 de Marzo de 2025
(Cifras en Pesos)</t>
  </si>
  <si>
    <t>Municipio de Salamanca, Guanajuato.</t>
  </si>
  <si>
    <t>Municipio de Salamanca, Guanajuato.
Estado Analítico del Ejercicio del Presupuesto de Egresos
Clasificación por Objeto del Gasto (Capítulo y Concepto)
Del 1 de Enero al 31 de Marzo de 2025
(Cifras en Pesos)</t>
  </si>
  <si>
    <t>Municipio de Salamanca, Guanajuato.
Estado Analítico del Ejercicio del Presupuesto de Egresos
Clasificación Económica (por Tipo de Gasto)
Del 1 de Enero al 31 de Marzo de 2025
(Cifras en Pesos)</t>
  </si>
  <si>
    <t>31111M260010000 H. AYUNTAMIENTO</t>
  </si>
  <si>
    <t>31111M260020000 PRESIDENCIA MUNICIPAL</t>
  </si>
  <si>
    <t>31111M260030100 SECRETARIA DEL H. AYUNTA</t>
  </si>
  <si>
    <t>31111M260030200 DIRECCION DE FISCALIZACI</t>
  </si>
  <si>
    <t>31111M260030300 DIRECCION DE PROTECCION</t>
  </si>
  <si>
    <t>31111M260040000 JUZGADO MUNICIPAL</t>
  </si>
  <si>
    <t>31111M260050000 TESORERIA MUNICIPAL</t>
  </si>
  <si>
    <t>31111M260060000 CONTRALORIA MUNICIPAL</t>
  </si>
  <si>
    <t>31111M260070000 DIRECCION GENERAL DE SEG</t>
  </si>
  <si>
    <t>31111M260080000 DIR GENERAL DE DESARROLL</t>
  </si>
  <si>
    <t>31111M260090100 DIR GRAL BIENESTAR Y DES</t>
  </si>
  <si>
    <t>31111M260090200 DIR DE LA COMISION MUNIC</t>
  </si>
  <si>
    <t>31111M260100100 DIR GRAL SERVICIOS PUBLI</t>
  </si>
  <si>
    <t>31111M260110000 DIRECCION GENERAL DE OBR</t>
  </si>
  <si>
    <t>31111M260120100 OFICIALIA MAYOR</t>
  </si>
  <si>
    <t>31111M260120201 DIRECCION DE RECURSOS MA</t>
  </si>
  <si>
    <t>31111M260120300 DIR TECNOLOGIA DE LA INF</t>
  </si>
  <si>
    <t>31111M260120400 DIR RECURSOS HUMANOS</t>
  </si>
  <si>
    <t>31111M260130000 DIRECCION GENERAL DE COM</t>
  </si>
  <si>
    <t>31111M260140000 DIRECCION GENERAL DE MOV</t>
  </si>
  <si>
    <t>31111M260150000 DIR GRAL DE ORDENAMIENTO</t>
  </si>
  <si>
    <t>31111M260160000 DIR GRAL DE GESTION FINA</t>
  </si>
  <si>
    <t>31111M260900100 DESARROLLO INTEGRAL DE L</t>
  </si>
  <si>
    <t>31111M260900200 INT SALMAN PRA PERSONAS</t>
  </si>
  <si>
    <t>31111M260900300 INSTITUTO MUNICIPAL DE P</t>
  </si>
  <si>
    <t>31111M260900400 INSTITUTO DE LA MUJER</t>
  </si>
  <si>
    <t>Municipio de Salamanca, Guanajuato.
Estado Analítico del Ejercicio del Presupuesto de Egresos
Clasificación Administrativa
Del 1 de Enero al 31 de Marzo de 2025
(Cifras en Pesos)</t>
  </si>
  <si>
    <t>Municipio de Salamanca, Guanajuato.
Estado Analítico del Ejercicio del Presupuesto de Egresos
Clasificación Funcional (Finalidad y Función)
Del 1 de Enero al 31 de Marzo de 2025
(Cifras en Pesos)</t>
  </si>
  <si>
    <t>Municipio de Salamanca, Guanajuato.
Estado Analítico de Ingresos
Del 1 de Enero al 31 de Marzo de 2025
(Cifras en Pesos)</t>
  </si>
  <si>
    <t>Municipio de Salamanca, Guanajuato.
Gasto por Categoría Programática
Del 1 de Enero al 31 de Marzo de 2025
(Cifras en Pesos)</t>
  </si>
  <si>
    <t>Municipio de Salamanca, Guanajuato.
INDICADORES DE POSTURA FISCAL
Del 1 de Enero al 31 de Marzo de 2025
(Cifras en Pesos)</t>
  </si>
  <si>
    <t>Amortización de la Deuda Interna con Insituciones de Crédito</t>
  </si>
  <si>
    <t>Colocar el importe total del crédito o instrumento contratado</t>
  </si>
  <si>
    <t>Municipio de Salamanca, Guanajuato.
Endeudamiento Neto
Del 1 de Enero al 31 de Marzo de 2025
(Cifras en Pesos)</t>
  </si>
  <si>
    <t>INTERESES DE LA DEUDA INTERN CON INSTIT DE CREDITO</t>
  </si>
  <si>
    <t>Municipio de Salamanca, Guanajuato.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</si>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</sst>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
      <sz val="9"/>
      <name val="Arial"/>
      <family val="2"/>
    </font>
    <font>
      <sz val="9"/>
      <color theme="1"/>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5"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07">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1" fillId="0" borderId="18" xfId="0" applyFont="1" applyBorder="1"/>
    <xf numFmtId="0" fontId="11"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1" fillId="0" borderId="67" xfId="0" applyFont="1" applyBorder="1" applyAlignment="1">
      <alignment horizontal="center"/>
    </xf>
    <xf numFmtId="0" fontId="11" fillId="0" borderId="68" xfId="0" applyFont="1" applyBorder="1" applyAlignment="1">
      <alignment horizontal="center"/>
    </xf>
    <xf numFmtId="0" fontId="4" fillId="12" borderId="46" xfId="0" applyFont="1" applyFill="1" applyBorder="1" applyAlignment="1">
      <alignment horizontal="center" vertical="center"/>
    </xf>
    <xf numFmtId="4" fontId="14" fillId="4" borderId="15" xfId="0" applyNumberFormat="1" applyFont="1" applyFill="1" applyBorder="1" applyAlignment="1">
      <alignment horizontal="right" vertical="center" wrapText="1"/>
    </xf>
    <xf numFmtId="166" fontId="14" fillId="9" borderId="33" xfId="5" applyNumberFormat="1" applyFont="1" applyFill="1" applyBorder="1" applyAlignment="1">
      <alignment horizontal="right" vertical="center" wrapText="1"/>
    </xf>
    <xf numFmtId="0" fontId="13" fillId="0" borderId="26" xfId="0" applyFont="1" applyBorder="1" applyAlignment="1">
      <alignment horizontal="center" vertical="center" wrapText="1"/>
    </xf>
    <xf numFmtId="4" fontId="14" fillId="4" borderId="13" xfId="0" applyNumberFormat="1" applyFont="1" applyFill="1" applyBorder="1" applyAlignment="1">
      <alignment horizontal="right" vertical="center" wrapText="1"/>
    </xf>
    <xf numFmtId="0" fontId="13" fillId="0" borderId="13" xfId="0" applyFont="1" applyBorder="1" applyAlignment="1">
      <alignment horizontal="center" vertical="center" wrapText="1"/>
    </xf>
    <xf numFmtId="4" fontId="14" fillId="9" borderId="33" xfId="0" applyNumberFormat="1" applyFont="1" applyFill="1" applyBorder="1" applyAlignment="1">
      <alignment horizontal="right" vertical="center" wrapText="1"/>
    </xf>
    <xf numFmtId="0" fontId="13" fillId="0" borderId="48" xfId="0" applyFont="1" applyBorder="1" applyAlignment="1">
      <alignment horizontal="center" vertical="center" wrapText="1"/>
    </xf>
    <xf numFmtId="4" fontId="14" fillId="4" borderId="49" xfId="0" applyNumberFormat="1" applyFont="1" applyFill="1" applyBorder="1" applyAlignment="1">
      <alignment horizontal="right" vertical="center" wrapText="1"/>
    </xf>
    <xf numFmtId="0" fontId="13" fillId="0" borderId="49" xfId="0" applyFont="1" applyBorder="1" applyAlignment="1">
      <alignment horizontal="center" vertical="center" wrapText="1"/>
    </xf>
    <xf numFmtId="166" fontId="14" fillId="9" borderId="50" xfId="5" applyNumberFormat="1" applyFont="1" applyFill="1" applyBorder="1" applyAlignment="1">
      <alignment horizontal="right" vertical="center" wrapText="1"/>
    </xf>
    <xf numFmtId="0" fontId="13" fillId="5" borderId="47" xfId="0" applyFont="1" applyFill="1" applyBorder="1" applyAlignment="1">
      <alignment vertical="center" wrapText="1"/>
    </xf>
    <xf numFmtId="0" fontId="13" fillId="5" borderId="64" xfId="0" applyFont="1" applyFill="1" applyBorder="1" applyAlignment="1">
      <alignment horizontal="center" vertical="center" wrapText="1"/>
    </xf>
    <xf numFmtId="0" fontId="13" fillId="0" borderId="40" xfId="0" applyFont="1" applyBorder="1" applyAlignment="1">
      <alignment horizontal="center" vertical="center" wrapText="1"/>
    </xf>
    <xf numFmtId="4" fontId="14" fillId="4" borderId="41" xfId="0" applyNumberFormat="1" applyFont="1" applyFill="1" applyBorder="1" applyAlignment="1">
      <alignment horizontal="right" vertical="center" wrapText="1"/>
    </xf>
    <xf numFmtId="0" fontId="13" fillId="0" borderId="41" xfId="0" applyFont="1" applyBorder="1" applyAlignment="1">
      <alignment horizontal="center" vertical="center" wrapText="1"/>
    </xf>
    <xf numFmtId="4" fontId="14" fillId="9" borderId="42" xfId="0" applyNumberFormat="1" applyFont="1" applyFill="1" applyBorder="1" applyAlignment="1">
      <alignment horizontal="right" vertical="center" wrapText="1"/>
    </xf>
    <xf numFmtId="0" fontId="13" fillId="5" borderId="58" xfId="0" applyFont="1" applyFill="1" applyBorder="1" applyAlignment="1">
      <alignment horizontal="center" vertical="center" wrapText="1"/>
    </xf>
    <xf numFmtId="0" fontId="13" fillId="5" borderId="72" xfId="0" applyFont="1" applyFill="1" applyBorder="1" applyAlignment="1">
      <alignment vertical="center" wrapText="1"/>
    </xf>
    <xf numFmtId="0" fontId="13" fillId="0" borderId="4" xfId="0" applyFont="1" applyBorder="1" applyAlignment="1">
      <alignment horizontal="center" vertical="center" wrapText="1"/>
    </xf>
    <xf numFmtId="4" fontId="14" fillId="4" borderId="4" xfId="0" applyNumberFormat="1" applyFont="1" applyFill="1" applyBorder="1" applyAlignment="1">
      <alignment vertical="center" wrapText="1"/>
    </xf>
    <xf numFmtId="166" fontId="13" fillId="5" borderId="65" xfId="5" applyNumberFormat="1" applyFont="1" applyFill="1" applyBorder="1" applyAlignment="1">
      <alignment horizontal="right" vertical="center" wrapText="1"/>
    </xf>
    <xf numFmtId="0" fontId="13" fillId="5" borderId="39" xfId="0" applyFont="1" applyFill="1" applyBorder="1" applyAlignment="1">
      <alignment horizontal="center" vertical="center" wrapText="1"/>
    </xf>
    <xf numFmtId="0" fontId="13" fillId="5" borderId="39" xfId="0" applyFont="1" applyFill="1" applyBorder="1" applyAlignment="1">
      <alignment horizontal="right" vertical="center" wrapText="1"/>
    </xf>
    <xf numFmtId="4" fontId="14" fillId="4" borderId="41" xfId="0" applyNumberFormat="1" applyFont="1" applyFill="1" applyBorder="1" applyAlignment="1">
      <alignment vertical="center" wrapText="1"/>
    </xf>
    <xf numFmtId="0" fontId="13" fillId="0" borderId="73" xfId="0" applyFont="1" applyBorder="1" applyAlignment="1">
      <alignment horizontal="center" vertical="center" wrapText="1"/>
    </xf>
    <xf numFmtId="4" fontId="14" fillId="4" borderId="73" xfId="0" applyNumberFormat="1" applyFont="1" applyFill="1" applyBorder="1" applyAlignment="1">
      <alignment vertical="center" wrapText="1"/>
    </xf>
    <xf numFmtId="166" fontId="14" fillId="9" borderId="42" xfId="5" applyNumberFormat="1" applyFont="1" applyFill="1" applyBorder="1" applyAlignment="1">
      <alignment horizontal="right" vertical="center" wrapText="1"/>
    </xf>
    <xf numFmtId="4" fontId="14" fillId="4" borderId="45" xfId="0" applyNumberFormat="1" applyFont="1" applyFill="1" applyBorder="1" applyAlignment="1">
      <alignment horizontal="right" vertical="center" wrapText="1"/>
    </xf>
    <xf numFmtId="0" fontId="13" fillId="0" borderId="52" xfId="0" applyFont="1" applyBorder="1" applyAlignment="1">
      <alignment horizontal="center" vertical="center" wrapText="1"/>
    </xf>
    <xf numFmtId="4" fontId="14" fillId="4" borderId="53" xfId="0" applyNumberFormat="1" applyFont="1" applyFill="1" applyBorder="1" applyAlignment="1">
      <alignment vertical="center" wrapText="1"/>
    </xf>
    <xf numFmtId="0" fontId="13" fillId="0" borderId="54" xfId="0" applyFont="1" applyBorder="1" applyAlignment="1">
      <alignment horizontal="center" vertical="center" wrapText="1"/>
    </xf>
    <xf numFmtId="4" fontId="14" fillId="4" borderId="55" xfId="0" applyNumberFormat="1" applyFont="1" applyFill="1" applyBorder="1" applyAlignment="1">
      <alignment vertical="center" wrapText="1"/>
    </xf>
    <xf numFmtId="166" fontId="14" fillId="9" borderId="56" xfId="5" applyNumberFormat="1" applyFont="1" applyFill="1" applyBorder="1" applyAlignment="1">
      <alignment horizontal="right" vertical="center" wrapText="1"/>
    </xf>
    <xf numFmtId="0" fontId="13" fillId="0" borderId="57" xfId="0" applyFont="1" applyBorder="1" applyAlignment="1">
      <alignment horizontal="center" vertical="center" wrapText="1"/>
    </xf>
    <xf numFmtId="0" fontId="13" fillId="0" borderId="55" xfId="0" applyFont="1" applyBorder="1" applyAlignment="1">
      <alignment horizontal="center" vertical="center" wrapText="1"/>
    </xf>
    <xf numFmtId="4" fontId="14" fillId="4" borderId="55" xfId="0" applyNumberFormat="1" applyFont="1" applyFill="1" applyBorder="1" applyAlignment="1">
      <alignment horizontal="right" vertical="center" wrapText="1"/>
    </xf>
    <xf numFmtId="4" fontId="14" fillId="9" borderId="56" xfId="0" applyNumberFormat="1" applyFont="1" applyFill="1" applyBorder="1" applyAlignment="1">
      <alignment horizontal="right" vertical="center" wrapText="1"/>
    </xf>
    <xf numFmtId="0" fontId="13" fillId="0" borderId="24" xfId="0" applyFont="1" applyBorder="1" applyAlignment="1">
      <alignment horizontal="center" vertical="center" wrapText="1"/>
    </xf>
    <xf numFmtId="4" fontId="14" fillId="4" borderId="10" xfId="0" applyNumberFormat="1" applyFont="1" applyFill="1" applyBorder="1" applyAlignment="1">
      <alignment vertical="center" wrapText="1"/>
    </xf>
    <xf numFmtId="0" fontId="13" fillId="0" borderId="9" xfId="0" applyFont="1" applyBorder="1" applyAlignment="1">
      <alignment horizontal="center" vertical="center" wrapText="1"/>
    </xf>
    <xf numFmtId="166" fontId="14" fillId="9" borderId="21" xfId="5" applyNumberFormat="1" applyFont="1" applyFill="1" applyBorder="1" applyAlignment="1">
      <alignment horizontal="right" vertical="center" wrapText="1"/>
    </xf>
    <xf numFmtId="0" fontId="13" fillId="0" borderId="32" xfId="0" applyFont="1" applyBorder="1" applyAlignment="1">
      <alignment horizontal="center" vertical="center" wrapText="1"/>
    </xf>
    <xf numFmtId="4" fontId="14" fillId="4" borderId="4" xfId="0" applyNumberFormat="1" applyFont="1" applyFill="1" applyBorder="1" applyAlignment="1">
      <alignment horizontal="right" vertical="center" wrapText="1"/>
    </xf>
    <xf numFmtId="4" fontId="14" fillId="9" borderId="21" xfId="0" applyNumberFormat="1" applyFont="1" applyFill="1" applyBorder="1" applyAlignment="1">
      <alignment horizontal="right" vertical="center" wrapText="1"/>
    </xf>
    <xf numFmtId="0" fontId="13" fillId="0" borderId="58" xfId="0" applyFont="1" applyBorder="1" applyAlignment="1">
      <alignment horizontal="center" vertical="center" wrapText="1"/>
    </xf>
    <xf numFmtId="4" fontId="14" fillId="4" borderId="60" xfId="0" applyNumberFormat="1" applyFont="1" applyFill="1" applyBorder="1" applyAlignment="1">
      <alignment vertical="center" wrapText="1"/>
    </xf>
    <xf numFmtId="0" fontId="13" fillId="0" borderId="61" xfId="0" applyFont="1" applyBorder="1" applyAlignment="1">
      <alignment horizontal="center" vertical="center" wrapText="1"/>
    </xf>
    <xf numFmtId="4" fontId="14" fillId="4" borderId="29" xfId="0" applyNumberFormat="1" applyFont="1" applyFill="1" applyBorder="1" applyAlignment="1">
      <alignment vertical="center" wrapText="1"/>
    </xf>
    <xf numFmtId="166" fontId="14" fillId="9" borderId="30" xfId="5" applyNumberFormat="1" applyFont="1" applyFill="1" applyBorder="1" applyAlignment="1">
      <alignment horizontal="right" vertical="center" wrapText="1"/>
    </xf>
    <xf numFmtId="0" fontId="13" fillId="0" borderId="62" xfId="0" applyFont="1" applyBorder="1" applyAlignment="1">
      <alignment horizontal="center" vertical="center" wrapText="1"/>
    </xf>
    <xf numFmtId="0" fontId="13" fillId="0" borderId="29" xfId="0" applyFont="1" applyBorder="1" applyAlignment="1">
      <alignment horizontal="center" vertical="center" wrapText="1"/>
    </xf>
    <xf numFmtId="4" fontId="14" fillId="4" borderId="29" xfId="0" applyNumberFormat="1" applyFont="1" applyFill="1" applyBorder="1" applyAlignment="1">
      <alignment horizontal="right" vertical="center" wrapText="1"/>
    </xf>
    <xf numFmtId="4" fontId="14" fillId="9" borderId="30" xfId="0" applyNumberFormat="1" applyFont="1" applyFill="1" applyBorder="1" applyAlignment="1">
      <alignment horizontal="right" vertical="center" wrapText="1"/>
    </xf>
    <xf numFmtId="0" fontId="13" fillId="0" borderId="38" xfId="0" applyFont="1" applyBorder="1" applyAlignment="1">
      <alignment horizontal="center" vertical="center" wrapText="1"/>
    </xf>
    <xf numFmtId="4" fontId="14" fillId="4" borderId="63" xfId="0" applyNumberFormat="1" applyFont="1" applyFill="1" applyBorder="1" applyAlignment="1">
      <alignment vertical="center" wrapText="1"/>
    </xf>
    <xf numFmtId="0" fontId="13" fillId="0" borderId="44" xfId="0" applyFont="1" applyBorder="1" applyAlignment="1">
      <alignment horizontal="center" vertical="center" wrapText="1"/>
    </xf>
    <xf numFmtId="0" fontId="13" fillId="5" borderId="38" xfId="0" applyFont="1" applyFill="1" applyBorder="1"/>
    <xf numFmtId="0" fontId="13" fillId="5" borderId="39" xfId="0" applyFont="1" applyFill="1" applyBorder="1"/>
    <xf numFmtId="0" fontId="13" fillId="5" borderId="51" xfId="0" applyFont="1" applyFill="1" applyBorder="1"/>
    <xf numFmtId="0" fontId="13" fillId="5" borderId="39" xfId="0" applyFont="1" applyFill="1" applyBorder="1" applyAlignment="1">
      <alignment vertical="center" wrapText="1"/>
    </xf>
    <xf numFmtId="166" fontId="13" fillId="5" borderId="51" xfId="5" applyNumberFormat="1" applyFont="1" applyFill="1" applyBorder="1" applyAlignment="1">
      <alignment horizontal="right" vertical="center" wrapText="1"/>
    </xf>
    <xf numFmtId="0" fontId="13" fillId="0" borderId="28" xfId="0" applyFont="1" applyBorder="1" applyAlignment="1">
      <alignment horizontal="center" vertical="center" wrapText="1"/>
    </xf>
    <xf numFmtId="43" fontId="14" fillId="4" borderId="41" xfId="5" applyFont="1" applyFill="1" applyBorder="1" applyAlignment="1">
      <alignment vertical="center" wrapText="1"/>
    </xf>
    <xf numFmtId="43" fontId="14" fillId="4" borderId="55" xfId="5" applyFont="1" applyFill="1" applyBorder="1" applyAlignment="1">
      <alignment vertical="center" wrapText="1"/>
    </xf>
    <xf numFmtId="0" fontId="13" fillId="5" borderId="47" xfId="0" applyFont="1" applyFill="1" applyBorder="1" applyAlignment="1">
      <alignment horizontal="right" vertical="center" wrapText="1"/>
    </xf>
    <xf numFmtId="0" fontId="13" fillId="5" borderId="64" xfId="0" applyFont="1" applyFill="1" applyBorder="1" applyAlignment="1">
      <alignment horizontal="right" vertical="center" wrapText="1"/>
    </xf>
    <xf numFmtId="0" fontId="13" fillId="0" borderId="20" xfId="0" applyFont="1" applyBorder="1" applyAlignment="1">
      <alignment horizontal="center" vertical="center" wrapText="1"/>
    </xf>
    <xf numFmtId="43" fontId="14" fillId="4" borderId="4" xfId="5" applyFont="1" applyFill="1" applyBorder="1" applyAlignment="1">
      <alignment vertical="center" wrapText="1"/>
    </xf>
    <xf numFmtId="43" fontId="14" fillId="4" borderId="29" xfId="5" applyFont="1" applyFill="1" applyBorder="1" applyAlignment="1">
      <alignment vertical="center" wrapText="1"/>
    </xf>
    <xf numFmtId="0" fontId="13" fillId="0" borderId="66" xfId="0" applyFont="1" applyBorder="1" applyAlignment="1">
      <alignment horizontal="center" vertical="center" wrapText="1"/>
    </xf>
    <xf numFmtId="4" fontId="14" fillId="4" borderId="14" xfId="0" applyNumberFormat="1" applyFont="1" applyFill="1" applyBorder="1" applyAlignment="1">
      <alignment vertical="center" wrapText="1"/>
    </xf>
    <xf numFmtId="0" fontId="13" fillId="0" borderId="14" xfId="0" applyFont="1" applyBorder="1" applyAlignment="1">
      <alignment horizontal="center" vertical="center" wrapText="1"/>
    </xf>
    <xf numFmtId="43" fontId="14" fillId="4" borderId="14" xfId="5" applyFont="1" applyFill="1" applyBorder="1" applyAlignment="1">
      <alignment vertical="center" wrapText="1"/>
    </xf>
    <xf numFmtId="166" fontId="14" fillId="9" borderId="25" xfId="5" applyNumberFormat="1" applyFont="1" applyFill="1" applyBorder="1" applyAlignment="1">
      <alignment horizontal="right" vertical="center" wrapText="1"/>
    </xf>
    <xf numFmtId="0" fontId="13" fillId="5" borderId="0" xfId="0" applyFont="1" applyFill="1" applyAlignment="1">
      <alignment vertical="center" wrapText="1"/>
    </xf>
    <xf numFmtId="0" fontId="13" fillId="5" borderId="23" xfId="0" applyFont="1" applyFill="1" applyBorder="1" applyAlignment="1">
      <alignment vertical="center" wrapText="1"/>
    </xf>
    <xf numFmtId="0" fontId="13" fillId="0" borderId="37" xfId="0" applyFont="1" applyBorder="1" applyAlignment="1">
      <alignment horizontal="center" vertical="center" wrapText="1"/>
    </xf>
    <xf numFmtId="4" fontId="14" fillId="4" borderId="12" xfId="0" applyNumberFormat="1" applyFont="1" applyFill="1" applyBorder="1" applyAlignment="1">
      <alignment horizontal="right" vertical="center" wrapText="1"/>
    </xf>
    <xf numFmtId="0" fontId="13" fillId="0" borderId="12" xfId="0" applyFont="1" applyBorder="1" applyAlignment="1">
      <alignment horizontal="center" vertical="center" wrapText="1"/>
    </xf>
    <xf numFmtId="4" fontId="14" fillId="9" borderId="27" xfId="0" applyNumberFormat="1" applyFont="1" applyFill="1" applyBorder="1" applyAlignment="1">
      <alignment horizontal="right" vertical="center" wrapText="1"/>
    </xf>
    <xf numFmtId="4" fontId="14" fillId="4" borderId="14" xfId="0" applyNumberFormat="1" applyFont="1" applyFill="1" applyBorder="1" applyAlignment="1">
      <alignment horizontal="right" vertical="center" wrapText="1"/>
    </xf>
    <xf numFmtId="4" fontId="14" fillId="9" borderId="25" xfId="0" applyNumberFormat="1" applyFont="1" applyFill="1" applyBorder="1" applyAlignment="1">
      <alignment horizontal="right" vertical="center" wrapText="1"/>
    </xf>
    <xf numFmtId="0" fontId="13" fillId="0" borderId="43" xfId="0" applyFont="1" applyBorder="1" applyAlignment="1">
      <alignment horizontal="center" vertical="center" wrapText="1"/>
    </xf>
    <xf numFmtId="4" fontId="14" fillId="4" borderId="63" xfId="0" applyNumberFormat="1" applyFont="1" applyFill="1" applyBorder="1" applyAlignment="1">
      <alignment horizontal="right" vertical="center" wrapText="1"/>
    </xf>
    <xf numFmtId="4" fontId="14" fillId="4" borderId="12" xfId="0" applyNumberFormat="1" applyFont="1" applyFill="1" applyBorder="1" applyAlignment="1">
      <alignment vertical="center" wrapText="1"/>
    </xf>
    <xf numFmtId="43" fontId="14" fillId="4" borderId="12" xfId="5" applyFont="1" applyFill="1" applyBorder="1" applyAlignment="1">
      <alignment vertical="center" wrapText="1"/>
    </xf>
    <xf numFmtId="166" fontId="14" fillId="9" borderId="27" xfId="5" applyNumberFormat="1" applyFont="1" applyFill="1" applyBorder="1" applyAlignment="1">
      <alignment horizontal="right" vertical="center" wrapText="1"/>
    </xf>
    <xf numFmtId="0" fontId="13" fillId="5" borderId="0" xfId="0" applyFont="1" applyFill="1" applyAlignment="1">
      <alignment horizontal="right" vertical="center" wrapText="1"/>
    </xf>
    <xf numFmtId="0" fontId="13"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4"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76" xfId="0" applyFont="1" applyBorder="1" applyAlignment="1">
      <alignment horizontal="center" vertical="center" wrapText="1"/>
    </xf>
    <xf numFmtId="4" fontId="14" fillId="4" borderId="16" xfId="0" applyNumberFormat="1" applyFont="1" applyFill="1" applyBorder="1" applyAlignment="1">
      <alignment horizontal="right" vertical="center" wrapText="1"/>
    </xf>
    <xf numFmtId="4" fontId="14" fillId="4" borderId="49" xfId="0" applyNumberFormat="1" applyFont="1" applyFill="1" applyBorder="1" applyAlignment="1">
      <alignment vertical="center" wrapText="1"/>
    </xf>
    <xf numFmtId="4" fontId="14" fillId="4" borderId="77" xfId="0" applyNumberFormat="1" applyFont="1" applyFill="1" applyBorder="1" applyAlignment="1">
      <alignment horizontal="right" vertical="center" wrapText="1"/>
    </xf>
    <xf numFmtId="43" fontId="14" fillId="4" borderId="49" xfId="5" applyFont="1" applyFill="1" applyBorder="1" applyAlignment="1">
      <alignment vertical="center" wrapText="1"/>
    </xf>
    <xf numFmtId="4" fontId="14" fillId="9" borderId="78" xfId="0" applyNumberFormat="1" applyFont="1" applyFill="1" applyBorder="1" applyAlignment="1">
      <alignment horizontal="right" vertical="center" wrapText="1"/>
    </xf>
    <xf numFmtId="0" fontId="13"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3" fillId="0" borderId="6" xfId="0" applyFont="1" applyBorder="1" applyAlignment="1">
      <alignment horizontal="center" vertical="center" wrapText="1"/>
    </xf>
    <xf numFmtId="0" fontId="4" fillId="0" borderId="85" xfId="0" applyFont="1" applyBorder="1" applyAlignment="1">
      <alignment horizontal="center" vertical="center"/>
    </xf>
    <xf numFmtId="0" fontId="13" fillId="0" borderId="0" xfId="0" applyFont="1" applyAlignment="1">
      <alignment horizontal="center"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3" fillId="0" borderId="80" xfId="0" applyFont="1" applyBorder="1" applyAlignment="1">
      <alignment horizontal="center"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0" fontId="0" fillId="0" borderId="0" xfId="14" applyFont="1" applyAlignment="1" applyProtection="1">
      <alignment horizontal="left" vertical="top" wrapText="1" indent="1"/>
      <protection locked="0"/>
    </xf>
    <xf numFmtId="0" fontId="3" fillId="0" borderId="2" xfId="14" applyFont="1" applyBorder="1" applyAlignment="1" applyProtection="1">
      <alignment horizontal="left" vertical="top" indent="3"/>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0" fontId="8" fillId="0" borderId="0" xfId="14" applyFont="1" applyAlignment="1">
      <alignment horizontal="left" vertical="top" wrapText="1" indent="2"/>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0" fontId="3" fillId="0" borderId="2" xfId="0" applyFont="1" applyBorder="1" applyAlignment="1" applyProtection="1">
      <alignment horizontal="center"/>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0" fontId="3" fillId="0" borderId="80" xfId="0" applyFont="1" applyBorder="1" applyAlignment="1" applyProtection="1">
      <alignment horizontal="center"/>
      <protection locked="0"/>
    </xf>
    <xf numFmtId="0" fontId="3" fillId="0" borderId="85" xfId="0" applyFont="1" applyBorder="1" applyAlignment="1">
      <alignment horizontal="left"/>
    </xf>
    <xf numFmtId="0" fontId="8" fillId="0" borderId="0" xfId="0" applyFont="1" applyAlignment="1">
      <alignment horizontal="left" indent="1"/>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19"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0" fontId="3" fillId="0" borderId="4" xfId="4" applyFont="1" applyBorder="1" applyAlignment="1" applyProtection="1">
      <alignment horizontal="lef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0"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0" fontId="3" fillId="0" borderId="0" xfId="2" applyFont="1" applyAlignment="1" applyProtection="1">
      <alignment horizontal="left" vertical="top" indent="1"/>
      <protection hidden="1"/>
    </xf>
    <xf numFmtId="0" fontId="8" fillId="0" borderId="0" xfId="0" applyFont="1" applyAlignment="1">
      <alignment horizontal="left" indent="2"/>
    </xf>
    <xf numFmtId="0" fontId="3" fillId="0" borderId="0" xfId="0" applyFont="1" applyAlignment="1">
      <alignment horizontal="left" indent="1"/>
    </xf>
    <xf numFmtId="0" fontId="21"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2" fillId="0" borderId="0" xfId="15" applyFont="1"/>
    <xf numFmtId="0" fontId="23" fillId="2" borderId="0" xfId="15" applyFont="1" applyFill="1"/>
    <xf numFmtId="0" fontId="23" fillId="15" borderId="0" xfId="15" applyFont="1" applyFill="1" applyAlignment="1">
      <alignment horizontal="center" vertical="center"/>
    </xf>
    <xf numFmtId="0" fontId="23" fillId="15" borderId="0" xfId="15" applyFont="1" applyFill="1"/>
    <xf numFmtId="0" fontId="24" fillId="16" borderId="0" xfId="15" applyFont="1" applyFill="1"/>
    <xf numFmtId="0" fontId="2" fillId="0" borderId="0" xfId="15" applyFont="1" applyAlignment="1">
      <alignment horizontal="center"/>
    </xf>
    <xf numFmtId="0" fontId="2" fillId="0" borderId="0" xfId="15" applyFont="1"/>
    <xf numFmtId="4" fontId="22"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0" fontId="8" fillId="0" borderId="6" xfId="16" applyFont="1" applyBorder="1" applyAlignment="1">
      <alignment horizontal="left" vertical="center" indent="1"/>
    </xf>
    <xf numFmtId="4" fontId="22" fillId="0" borderId="6" xfId="16" applyNumberFormat="1" applyFont="1" applyBorder="1" applyAlignment="1">
      <alignment horizontal="right" vertical="center" wrapText="1" indent="1"/>
    </xf>
    <xf numFmtId="0" fontId="22" fillId="0" borderId="0" xfId="16" applyFont="1" applyAlignment="1">
      <alignment horizontal="left" vertical="center"/>
    </xf>
    <xf numFmtId="4" fontId="22" fillId="0" borderId="0" xfId="16" applyNumberFormat="1" applyFont="1" applyAlignment="1">
      <alignment horizontal="right" vertical="center" indent="1"/>
    </xf>
    <xf numFmtId="0" fontId="2" fillId="5" borderId="5" xfId="16" applyFont="1" applyFill="1" applyBorder="1" applyAlignment="1">
      <alignment horizontal="center" vertical="center"/>
    </xf>
    <xf numFmtId="0" fontId="22"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3" fillId="2" borderId="7" xfId="1" applyFont="1" applyFill="1" applyBorder="1" applyAlignment="1">
      <alignment horizontal="right" vertical="center"/>
    </xf>
    <xf numFmtId="4" fontId="14" fillId="4" borderId="6" xfId="0" applyNumberFormat="1" applyFont="1" applyFill="1" applyBorder="1" applyAlignment="1">
      <alignment horizontal="right" vertical="center" wrapText="1"/>
    </xf>
    <xf numFmtId="4" fontId="14" fillId="4" borderId="0" xfId="0" applyNumberFormat="1" applyFont="1" applyFill="1" applyAlignment="1">
      <alignment horizontal="right" vertical="center" wrapText="1"/>
    </xf>
    <xf numFmtId="4" fontId="14" fillId="4" borderId="80" xfId="0" applyNumberFormat="1" applyFont="1" applyFill="1" applyBorder="1" applyAlignment="1">
      <alignment horizontal="right" vertical="center" wrapText="1"/>
    </xf>
    <xf numFmtId="4" fontId="4" fillId="0" borderId="0" xfId="0" applyNumberFormat="1" applyFont="1"/>
    <xf numFmtId="4" fontId="14" fillId="9" borderId="7" xfId="5" applyNumberFormat="1" applyFont="1" applyFill="1" applyBorder="1" applyAlignment="1">
      <alignment horizontal="right" vertical="center" wrapText="1"/>
    </xf>
    <xf numFmtId="4" fontId="14" fillId="9" borderId="76" xfId="5" applyNumberFormat="1" applyFont="1" applyFill="1" applyBorder="1" applyAlignment="1">
      <alignment horizontal="right" vertical="center" wrapText="1"/>
    </xf>
    <xf numFmtId="4" fontId="14" fillId="9" borderId="79" xfId="5" applyNumberFormat="1" applyFont="1" applyFill="1" applyBorder="1" applyAlignment="1">
      <alignment horizontal="right" vertical="center" wrapText="1"/>
    </xf>
    <xf numFmtId="4" fontId="4" fillId="0" borderId="14" xfId="14" applyNumberFormat="1" applyFont="1" applyBorder="1" applyAlignment="1" applyProtection="1">
      <alignment vertical="top"/>
      <protection locked="0"/>
    </xf>
    <xf numFmtId="4" fontId="4" fillId="0" borderId="15" xfId="14" applyNumberFormat="1" applyFont="1" applyBorder="1" applyAlignment="1" applyProtection="1">
      <alignment vertical="top"/>
      <protection locked="0"/>
    </xf>
    <xf numFmtId="4" fontId="4" fillId="0" borderId="12" xfId="14" applyNumberFormat="1" applyFont="1" applyBorder="1" applyAlignment="1" applyProtection="1">
      <alignment vertical="top"/>
      <protection locked="0"/>
    </xf>
    <xf numFmtId="4" fontId="8" fillId="0" borderId="4" xfId="14" applyNumberFormat="1" applyFont="1" applyBorder="1" applyAlignment="1" applyProtection="1">
      <alignment vertical="top"/>
      <protection locked="0"/>
    </xf>
    <xf numFmtId="4" fontId="8" fillId="0" borderId="2" xfId="14" applyNumberFormat="1" applyFont="1" applyBorder="1" applyAlignment="1" applyProtection="1">
      <alignment vertical="top"/>
      <protection locked="0"/>
    </xf>
    <xf numFmtId="4" fontId="8" fillId="0" borderId="14" xfId="14" applyNumberFormat="1" applyFont="1" applyBorder="1" applyAlignment="1" applyProtection="1">
      <alignment vertical="top"/>
      <protection locked="0"/>
    </xf>
    <xf numFmtId="4" fontId="3" fillId="0" borderId="14" xfId="14" applyNumberFormat="1" applyFont="1" applyBorder="1" applyAlignment="1" applyProtection="1">
      <alignment vertical="top"/>
      <protection locked="0"/>
    </xf>
    <xf numFmtId="4" fontId="8" fillId="0" borderId="15" xfId="14" applyNumberFormat="1" applyFont="1" applyBorder="1" applyAlignment="1" applyProtection="1">
      <alignment vertical="top"/>
      <protection locked="0"/>
    </xf>
    <xf numFmtId="4" fontId="3" fillId="0" borderId="15" xfId="14" applyNumberFormat="1" applyFont="1" applyBorder="1" applyAlignment="1" applyProtection="1">
      <alignment vertical="top"/>
      <protection locked="0"/>
    </xf>
    <xf numFmtId="4" fontId="8" fillId="0" borderId="15" xfId="0" applyNumberFormat="1" applyFont="1" applyBorder="1" applyProtection="1">
      <protection locked="0"/>
    </xf>
    <xf numFmtId="4" fontId="3" fillId="0" borderId="4" xfId="0" applyNumberFormat="1" applyFont="1" applyBorder="1" applyProtection="1">
      <protection locked="0"/>
    </xf>
    <xf numFmtId="4" fontId="8" fillId="0" borderId="12" xfId="0" applyNumberFormat="1" applyFont="1" applyBorder="1" applyProtection="1">
      <protection locked="0"/>
    </xf>
    <xf numFmtId="4" fontId="3" fillId="0" borderId="12" xfId="0" applyNumberFormat="1" applyFont="1" applyBorder="1" applyProtection="1">
      <protection locked="0"/>
    </xf>
    <xf numFmtId="4" fontId="3" fillId="0" borderId="14" xfId="0" applyNumberFormat="1" applyFont="1" applyBorder="1" applyProtection="1">
      <protection locked="0"/>
    </xf>
    <xf numFmtId="4" fontId="3" fillId="0" borderId="15" xfId="0" applyNumberFormat="1" applyFont="1" applyBorder="1" applyProtection="1">
      <protection locked="0"/>
    </xf>
    <xf numFmtId="4" fontId="8" fillId="0" borderId="4" xfId="0" applyNumberFormat="1" applyFont="1" applyBorder="1" applyAlignment="1" applyProtection="1">
      <alignment horizontal="right"/>
      <protection locked="0"/>
    </xf>
    <xf numFmtId="4" fontId="3" fillId="0" borderId="4" xfId="0" applyNumberFormat="1" applyFont="1" applyBorder="1" applyAlignment="1" applyProtection="1">
      <alignment horizontal="right"/>
      <protection locked="0"/>
    </xf>
    <xf numFmtId="4" fontId="18" fillId="0" borderId="4" xfId="0" applyNumberFormat="1" applyFont="1" applyBorder="1" applyAlignment="1" applyProtection="1">
      <alignment horizontal="right"/>
      <protection locked="0"/>
    </xf>
    <xf numFmtId="4" fontId="8" fillId="0" borderId="4" xfId="3" applyNumberFormat="1" applyFont="1" applyFill="1" applyBorder="1" applyAlignment="1" applyProtection="1">
      <alignment horizontal="center" vertical="center"/>
      <protection locked="0"/>
    </xf>
    <xf numFmtId="4" fontId="8" fillId="0" borderId="4" xfId="4" applyNumberFormat="1" applyFont="1" applyBorder="1" applyAlignment="1" applyProtection="1">
      <alignment horizontal="right"/>
      <protection locked="0"/>
    </xf>
    <xf numFmtId="4" fontId="3" fillId="0" borderId="4" xfId="4" applyNumberFormat="1" applyFont="1" applyBorder="1" applyAlignment="1" applyProtection="1">
      <alignment horizontal="right"/>
      <protection locked="0"/>
    </xf>
    <xf numFmtId="4" fontId="3" fillId="0" borderId="15" xfId="0" applyNumberFormat="1" applyFont="1" applyBorder="1" applyAlignment="1" applyProtection="1">
      <alignment horizontal="right"/>
      <protection locked="0"/>
    </xf>
    <xf numFmtId="4" fontId="22" fillId="0" borderId="4" xfId="16" applyNumberFormat="1" applyFont="1" applyBorder="1" applyAlignment="1">
      <alignment horizontal="right" vertical="center" wrapText="1" indent="1"/>
    </xf>
    <xf numFmtId="4" fontId="22" fillId="0" borderId="3" xfId="16" applyNumberFormat="1" applyFont="1" applyBorder="1" applyAlignment="1">
      <alignment horizontal="right" vertical="center" wrapText="1" indent="1"/>
    </xf>
    <xf numFmtId="4" fontId="8" fillId="0" borderId="4" xfId="0" applyNumberFormat="1" applyFont="1" applyBorder="1" applyAlignment="1" applyProtection="1">
      <alignment horizontal="right" vertical="center" wrapText="1"/>
      <protection locked="0"/>
    </xf>
    <xf numFmtId="0" fontId="8" fillId="0" borderId="0" xfId="2" applyFont="1" applyAlignment="1" applyProtection="1">
      <alignment horizontal="left" vertical="top" indent="1"/>
      <protection locked="0"/>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12" fillId="14" borderId="19" xfId="0" applyFont="1" applyFill="1" applyBorder="1" applyAlignment="1">
      <alignment horizontal="center" wrapText="1"/>
    </xf>
    <xf numFmtId="0" fontId="12"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3" fillId="5" borderId="46"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13" fillId="5" borderId="64"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23"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13" fillId="5" borderId="65" xfId="0" applyFont="1" applyFill="1" applyBorder="1" applyAlignment="1">
      <alignment horizontal="center" vertical="center" wrapText="1"/>
    </xf>
    <xf numFmtId="0" fontId="13" fillId="5" borderId="38"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71"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72"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13" fillId="5" borderId="70" xfId="0"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3" fontId="11" fillId="0" borderId="31" xfId="0" applyNumberFormat="1" applyFont="1" applyBorder="1" applyAlignment="1">
      <alignment horizontal="center" vertical="center"/>
    </xf>
    <xf numFmtId="3" fontId="11" fillId="0" borderId="83" xfId="0" applyNumberFormat="1" applyFont="1" applyBorder="1" applyAlignment="1">
      <alignment horizontal="center" vertical="center"/>
    </xf>
    <xf numFmtId="3" fontId="12" fillId="14" borderId="19" xfId="0" applyNumberFormat="1" applyFont="1" applyFill="1" applyBorder="1" applyAlignment="1">
      <alignment horizontal="center" vertical="center" wrapText="1"/>
    </xf>
    <xf numFmtId="3" fontId="12" fillId="14" borderId="84" xfId="0" applyNumberFormat="1" applyFont="1" applyFill="1" applyBorder="1" applyAlignment="1">
      <alignment horizontal="center" vertical="center" wrapText="1"/>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31" xfId="0" applyFont="1" applyBorder="1" applyAlignment="1">
      <alignment horizontal="center" vertical="center"/>
    </xf>
    <xf numFmtId="0" fontId="11" fillId="0" borderId="83" xfId="0" applyFont="1" applyBorder="1" applyAlignment="1">
      <alignment horizontal="center" vertic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26" fillId="0" borderId="0" xfId="2" applyFont="1" applyAlignment="1" applyProtection="1">
      <alignment horizontal="left" vertical="top" wrapText="1" indent="1"/>
      <protection locked="0"/>
    </xf>
    <xf numFmtId="0" fontId="27" fillId="0" borderId="0" xfId="4" applyFont="1" applyAlignment="1">
      <alignment horizontal="left" vertical="top" wrapText="1" indent="1"/>
    </xf>
    <xf numFmtId="0" fontId="7" fillId="0" borderId="0" xfId="2" applyAlignment="1" applyProtection="1">
      <alignment horizontal="left" vertical="top" wrapText="1" indent="1"/>
      <protection locked="0"/>
    </xf>
    <xf numFmtId="0" fontId="4" fillId="0" borderId="0" xfId="4" applyAlignment="1">
      <alignment horizontal="left" wrapText="1" indent="1"/>
    </xf>
    <xf numFmtId="0" fontId="4" fillId="0" borderId="0" xfId="4" applyAlignment="1">
      <alignment horizontal="left" vertical="top"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xf numFmtId="0" fontId="4" fillId="0" borderId="0" xfId="14" applyFont="1" applyAlignment="1">
      <alignment horizontal="left" vertical="top" wrapText="1"/>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A2" sqref="A2:B2"/>
    </sheetView>
  </sheetViews>
  <sheetFormatPr baseColWidth="10" defaultColWidth="11.42578125" defaultRowHeight="11.25" x14ac:dyDescent="0.2"/>
  <cols>
    <col min="1" max="1" width="16" style="79" customWidth="1"/>
    <col min="2" max="2" width="58.5703125" style="3" customWidth="1"/>
    <col min="3" max="3" width="26" style="3" customWidth="1"/>
    <col min="4" max="4" width="19.28515625" style="3" customWidth="1"/>
    <col min="5" max="16384" width="11.42578125" style="3"/>
  </cols>
  <sheetData>
    <row r="1" spans="1:4" x14ac:dyDescent="0.2">
      <c r="A1" s="422" t="s">
        <v>645</v>
      </c>
      <c r="B1" s="422"/>
      <c r="C1" s="1" t="s">
        <v>0</v>
      </c>
      <c r="D1" s="2">
        <v>2025</v>
      </c>
    </row>
    <row r="2" spans="1:4" x14ac:dyDescent="0.2">
      <c r="A2" s="422" t="s">
        <v>1</v>
      </c>
      <c r="B2" s="422"/>
      <c r="C2" s="1" t="s">
        <v>2</v>
      </c>
      <c r="D2" s="2" t="s">
        <v>3</v>
      </c>
    </row>
    <row r="3" spans="1:4" x14ac:dyDescent="0.2">
      <c r="A3" s="422" t="s">
        <v>284</v>
      </c>
      <c r="B3" s="422"/>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67.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4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45" x14ac:dyDescent="0.2">
      <c r="A17" s="5" t="s">
        <v>39</v>
      </c>
      <c r="B17" s="6" t="s">
        <v>40</v>
      </c>
      <c r="C17" s="7" t="s">
        <v>38</v>
      </c>
      <c r="D17" s="3" t="str">
        <f>IF(('REV Det'!G34+'REV Det'!L34)=0,"Si cumple la regla","No cumple la regla")</f>
        <v>Si cumple la regla</v>
      </c>
    </row>
    <row r="18" spans="1:4" ht="67.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45" x14ac:dyDescent="0.2">
      <c r="A21" s="5" t="s">
        <v>48</v>
      </c>
      <c r="B21" s="6" t="s">
        <v>49</v>
      </c>
      <c r="C21" s="7" t="s">
        <v>47</v>
      </c>
      <c r="D21" s="3" t="str">
        <f>IF(('REV Det'!G40+'REV Det'!L40)=0,"Si cumple la regla","No cumple la regla")</f>
        <v>Si cumple la regla</v>
      </c>
    </row>
    <row r="22" spans="1:4" ht="67.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67.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101.25"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67.5" x14ac:dyDescent="0.2">
      <c r="A34" s="5" t="s">
        <v>78</v>
      </c>
      <c r="B34" s="6" t="s">
        <v>79</v>
      </c>
      <c r="C34" s="7" t="s">
        <v>80</v>
      </c>
      <c r="D34" s="3" t="str">
        <f>IF((SUM('REV Det'!G77:G79,'REV Det'!L77:L79))=0, "Si cumple la regla","No cumple la regla")</f>
        <v>Si cumple la regla</v>
      </c>
    </row>
    <row r="35" spans="1:4" ht="56.2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4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45" x14ac:dyDescent="0.2">
      <c r="A39" s="5" t="s">
        <v>91</v>
      </c>
      <c r="B39" s="6" t="s">
        <v>92</v>
      </c>
      <c r="C39" s="7" t="s">
        <v>93</v>
      </c>
      <c r="D39" s="3" t="str">
        <f>IF((SUM('REV Det'!G84:G99,'REV Det'!L84:L99))=0, "Si cumple la regla","No cumple la regla")</f>
        <v>Si cumple la regla</v>
      </c>
    </row>
    <row r="40" spans="1:4" ht="4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33.75" x14ac:dyDescent="0.2">
      <c r="A42" s="5" t="s">
        <v>285</v>
      </c>
      <c r="B42" s="6" t="s">
        <v>286</v>
      </c>
      <c r="C42" s="7" t="s">
        <v>287</v>
      </c>
      <c r="D42" s="3" t="str">
        <f>+IF('Rev Det P'!I7=0,"Si cumple la regla", "No cumple la regla")</f>
        <v>Si cumple la regla</v>
      </c>
    </row>
    <row r="43" spans="1:4" ht="33.75" x14ac:dyDescent="0.2">
      <c r="A43" s="5" t="s">
        <v>288</v>
      </c>
      <c r="B43" s="6" t="s">
        <v>289</v>
      </c>
      <c r="C43" s="7" t="s">
        <v>287</v>
      </c>
      <c r="D43" s="3" t="str">
        <f>+IF('Rev Det P'!I8=0,"Si cumple la regla", "No cumple la regla")</f>
        <v>Si cumple la regla</v>
      </c>
    </row>
    <row r="44" spans="1:4" ht="45" x14ac:dyDescent="0.2">
      <c r="A44" s="5" t="s">
        <v>290</v>
      </c>
      <c r="B44" s="6" t="s">
        <v>291</v>
      </c>
      <c r="C44" s="7" t="s">
        <v>287</v>
      </c>
      <c r="D44" s="3" t="str">
        <f>+IF('Rev Det P'!I9=0,"Si cumple la regla", "No cumple la regla")</f>
        <v>Si cumple la regla</v>
      </c>
    </row>
    <row r="45" spans="1:4" ht="33.75" x14ac:dyDescent="0.2">
      <c r="A45" s="5" t="s">
        <v>292</v>
      </c>
      <c r="B45" s="6" t="s">
        <v>293</v>
      </c>
      <c r="C45" s="7" t="s">
        <v>287</v>
      </c>
      <c r="D45" s="3" t="str">
        <f>+IF('Rev Det P'!I10=0,"Si cumple la regla", "No cumple la regla")</f>
        <v>Si cumple la regla</v>
      </c>
    </row>
    <row r="46" spans="1:4" ht="33.75" x14ac:dyDescent="0.2">
      <c r="A46" s="5" t="s">
        <v>294</v>
      </c>
      <c r="B46" s="6" t="s">
        <v>295</v>
      </c>
      <c r="C46" s="7" t="s">
        <v>296</v>
      </c>
      <c r="D46" s="3" t="str">
        <f>IF(AND('Rev Det P'!I12=0, 'Rev Det P'!I17=0, 'Rev Det P'!I22=0, 'Rev Det P'!I27=0), "Si cumple la regla", "No cumple la regla")</f>
        <v>Si cumple la regla</v>
      </c>
    </row>
    <row r="47" spans="1:4" ht="33.75" x14ac:dyDescent="0.2">
      <c r="A47" s="5" t="s">
        <v>297</v>
      </c>
      <c r="B47" s="6" t="s">
        <v>298</v>
      </c>
      <c r="C47" s="7" t="s">
        <v>296</v>
      </c>
      <c r="D47" s="3" t="str">
        <f>IF(AND('Rev Det P'!I13=0, 'Rev Det P'!I18=0, 'Rev Det P'!I23=0, 'Rev Det P'!I28=0), "Si cumple la regla", "No cumple la regla")</f>
        <v>Si cumple la regla</v>
      </c>
    </row>
    <row r="48" spans="1:4" ht="45" x14ac:dyDescent="0.2">
      <c r="A48" s="5" t="s">
        <v>299</v>
      </c>
      <c r="B48" s="6" t="s">
        <v>300</v>
      </c>
      <c r="C48" s="7" t="s">
        <v>296</v>
      </c>
      <c r="D48" s="3" t="str">
        <f>IF(AND('Rev Det P'!I14=0, 'Rev Det P'!I19=0, 'Rev Det P'!I24=0, 'Rev Det P'!I29=0), "Si cumple la regla", "No cumple la regla")</f>
        <v>Si cumple la regla</v>
      </c>
    </row>
    <row r="49" spans="1:4" ht="33.75" x14ac:dyDescent="0.2">
      <c r="A49" s="5" t="s">
        <v>301</v>
      </c>
      <c r="B49" s="6" t="s">
        <v>302</v>
      </c>
      <c r="C49" s="7" t="s">
        <v>296</v>
      </c>
      <c r="D49" s="3" t="str">
        <f>IF(AND('Rev Det P'!I15=0, 'Rev Det P'!I20=0, 'Rev Det P'!I25=0, 'Rev Det P'!I30=0), "Si cumple la regla", "No cumple la regla")</f>
        <v>Si cumple la regla</v>
      </c>
    </row>
    <row r="50" spans="1:4" ht="45" x14ac:dyDescent="0.2">
      <c r="A50" s="5" t="s">
        <v>303</v>
      </c>
      <c r="B50" s="6" t="s">
        <v>304</v>
      </c>
      <c r="C50" s="7" t="s">
        <v>305</v>
      </c>
      <c r="D50" s="3" t="str">
        <f>IF(AND('Rev Det P'!I32=0, 'Rev Det P'!I33=0, 'Rev Det P'!I34=0), "Si cumple la regla", "No cumple la regla")</f>
        <v>No cumple la regla</v>
      </c>
    </row>
    <row r="51" spans="1:4" ht="45" x14ac:dyDescent="0.2">
      <c r="A51" s="5" t="s">
        <v>306</v>
      </c>
      <c r="B51" s="6" t="s">
        <v>307</v>
      </c>
      <c r="C51" s="7" t="s">
        <v>308</v>
      </c>
      <c r="D51" s="3" t="str">
        <f>IF(AND('Rev Det P'!I36=0, 'Rev Det P'!I37=0), "Si cumple la regla", "No cumple la regla")</f>
        <v>Si cumple la regla</v>
      </c>
    </row>
    <row r="52" spans="1:4" ht="56.25" x14ac:dyDescent="0.2">
      <c r="A52" s="5" t="s">
        <v>309</v>
      </c>
      <c r="B52" s="6" t="s">
        <v>314</v>
      </c>
      <c r="C52" s="7" t="s">
        <v>317</v>
      </c>
      <c r="D52" s="3" t="str">
        <f>+IF(AND('Rev Det P'!I39=0,'Rev Det P'!I44=0,'Rev Det P'!I49=0,'Rev Det P'!I54=0,'Rev Det P'!I59=0),"Si cumple la regla", "No cumple la regla")</f>
        <v>Si cumple la regla</v>
      </c>
    </row>
    <row r="53" spans="1:4" ht="78.75" x14ac:dyDescent="0.2">
      <c r="A53" s="5" t="s">
        <v>310</v>
      </c>
      <c r="B53" s="6" t="s">
        <v>313</v>
      </c>
      <c r="C53" s="7" t="s">
        <v>317</v>
      </c>
      <c r="D53" s="3" t="str">
        <f>+IF(AND('Rev Det P'!I40=0,'Rev Det P'!I45=0,'Rev Det P'!I50=0,'Rev Det P'!I55=0,'Rev Det P'!I60=0),"Si cumple la regla", "No cumple la regla")</f>
        <v>Si cumple la regla</v>
      </c>
    </row>
    <row r="54" spans="1:4" ht="56.25" x14ac:dyDescent="0.2">
      <c r="A54" s="5" t="s">
        <v>311</v>
      </c>
      <c r="B54" s="6" t="s">
        <v>315</v>
      </c>
      <c r="C54" s="7" t="s">
        <v>317</v>
      </c>
      <c r="D54" s="3" t="str">
        <f>+IF(AND('Rev Det P'!I41=0,'Rev Det P'!I46=0,'Rev Det P'!I51=0,'Rev Det P'!I56=0,'Rev Det P'!I61=0),"Si cumple la regla", "No cumple la regla")</f>
        <v>Si cumple la regla</v>
      </c>
    </row>
    <row r="55" spans="1:4" ht="45" x14ac:dyDescent="0.2">
      <c r="A55" s="5" t="s">
        <v>312</v>
      </c>
      <c r="B55" s="6" t="s">
        <v>316</v>
      </c>
      <c r="C55" s="7" t="s">
        <v>317</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31496062992125984" right="0.31496062992125984" top="0.74803149606299213" bottom="0.74803149606299213" header="0.31496062992125984" footer="0.31496062992125984"/>
  <pageSetup scale="80"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J6" sqref="J6"/>
    </sheetView>
  </sheetViews>
  <sheetFormatPr baseColWidth="10" defaultColWidth="9.28515625" defaultRowHeight="11.25" x14ac:dyDescent="0.2"/>
  <cols>
    <col min="1" max="1" width="35.85546875" style="35" customWidth="1"/>
    <col min="2" max="2" width="13.7109375" style="78" customWidth="1"/>
    <col min="3" max="3" width="15.42578125" style="78" customWidth="1"/>
    <col min="4" max="4" width="14" style="78" customWidth="1"/>
    <col min="5" max="5" width="13.7109375" style="78" customWidth="1"/>
    <col min="6" max="16384" width="9.28515625" style="60"/>
  </cols>
  <sheetData>
    <row r="1" spans="1:5" ht="45" customHeight="1" x14ac:dyDescent="0.2">
      <c r="A1" s="461" t="s">
        <v>644</v>
      </c>
      <c r="B1" s="462"/>
      <c r="C1" s="462"/>
      <c r="D1" s="462"/>
      <c r="E1" s="463"/>
    </row>
    <row r="2" spans="1:5" ht="35.1" customHeight="1" x14ac:dyDescent="0.2">
      <c r="A2" s="37" t="s">
        <v>246</v>
      </c>
      <c r="B2" s="66" t="s">
        <v>247</v>
      </c>
      <c r="C2" s="66" t="s">
        <v>248</v>
      </c>
      <c r="D2" s="66" t="s">
        <v>249</v>
      </c>
      <c r="E2" s="66" t="s">
        <v>250</v>
      </c>
    </row>
    <row r="3" spans="1:5" s="72" customFormat="1" ht="11.25" customHeight="1" x14ac:dyDescent="0.2">
      <c r="A3" s="41" t="s">
        <v>251</v>
      </c>
      <c r="B3" s="33"/>
      <c r="C3" s="33"/>
      <c r="D3" s="71">
        <f>D16+D30</f>
        <v>49922590.640000001</v>
      </c>
      <c r="E3" s="71">
        <f>E16+E30</f>
        <v>47375830.120000005</v>
      </c>
    </row>
    <row r="4" spans="1:5" ht="11.25" customHeight="1" x14ac:dyDescent="0.2">
      <c r="A4" s="73" t="s">
        <v>252</v>
      </c>
      <c r="B4" s="33"/>
      <c r="C4" s="33"/>
      <c r="D4" s="33"/>
      <c r="E4" s="33"/>
    </row>
    <row r="5" spans="1:5" ht="11.25" customHeight="1" x14ac:dyDescent="0.2">
      <c r="A5" s="55" t="s">
        <v>253</v>
      </c>
      <c r="B5" s="33"/>
      <c r="C5" s="33"/>
      <c r="D5" s="62">
        <f>SUM(D6:D8)</f>
        <v>1349122.37</v>
      </c>
      <c r="E5" s="62">
        <f>SUM(E6:E8)</f>
        <v>7209308.4100000001</v>
      </c>
    </row>
    <row r="6" spans="1:5" ht="11.25" customHeight="1" x14ac:dyDescent="0.2">
      <c r="A6" s="74" t="s">
        <v>254</v>
      </c>
      <c r="B6" s="33"/>
      <c r="C6" s="33"/>
      <c r="D6" s="34">
        <v>1349122.37</v>
      </c>
      <c r="E6" s="34">
        <v>7209308.4100000001</v>
      </c>
    </row>
    <row r="7" spans="1:5" ht="11.25" customHeight="1" x14ac:dyDescent="0.2">
      <c r="A7" s="74" t="s">
        <v>255</v>
      </c>
      <c r="B7" s="33"/>
      <c r="C7" s="33"/>
      <c r="D7" s="34">
        <v>0</v>
      </c>
      <c r="E7" s="34">
        <v>0</v>
      </c>
    </row>
    <row r="8" spans="1:5" ht="11.25" customHeight="1" x14ac:dyDescent="0.2">
      <c r="A8" s="74" t="s">
        <v>256</v>
      </c>
      <c r="B8" s="33"/>
      <c r="C8" s="33"/>
      <c r="D8" s="34">
        <v>0</v>
      </c>
      <c r="E8" s="34">
        <v>0</v>
      </c>
    </row>
    <row r="9" spans="1:5" ht="11.25" customHeight="1" x14ac:dyDescent="0.2">
      <c r="A9" s="75"/>
      <c r="B9" s="33"/>
      <c r="C9" s="33"/>
      <c r="D9" s="33"/>
      <c r="E9" s="33"/>
    </row>
    <row r="10" spans="1:5" ht="11.25" customHeight="1" x14ac:dyDescent="0.2">
      <c r="A10" s="55" t="s">
        <v>257</v>
      </c>
      <c r="B10" s="33"/>
      <c r="C10" s="33"/>
      <c r="D10" s="62">
        <f>SUM(D11:D14)</f>
        <v>0</v>
      </c>
      <c r="E10" s="62">
        <f>SUM(E11:E14)</f>
        <v>0</v>
      </c>
    </row>
    <row r="11" spans="1:5" ht="11.25" customHeight="1" x14ac:dyDescent="0.2">
      <c r="A11" s="74" t="s">
        <v>258</v>
      </c>
      <c r="B11" s="33"/>
      <c r="C11" s="33"/>
      <c r="D11" s="34">
        <v>0</v>
      </c>
      <c r="E11" s="34">
        <v>0</v>
      </c>
    </row>
    <row r="12" spans="1:5" ht="11.25" customHeight="1" x14ac:dyDescent="0.2">
      <c r="A12" s="74" t="s">
        <v>259</v>
      </c>
      <c r="B12" s="33"/>
      <c r="C12" s="33"/>
      <c r="D12" s="34">
        <v>0</v>
      </c>
      <c r="E12" s="34">
        <v>0</v>
      </c>
    </row>
    <row r="13" spans="1:5" ht="11.25" customHeight="1" x14ac:dyDescent="0.2">
      <c r="A13" s="74" t="s">
        <v>255</v>
      </c>
      <c r="B13" s="33"/>
      <c r="C13" s="33"/>
      <c r="D13" s="34">
        <v>0</v>
      </c>
      <c r="E13" s="34">
        <v>0</v>
      </c>
    </row>
    <row r="14" spans="1:5" ht="11.25" customHeight="1" x14ac:dyDescent="0.2">
      <c r="A14" s="74" t="s">
        <v>256</v>
      </c>
      <c r="B14" s="33"/>
      <c r="C14" s="33"/>
      <c r="D14" s="34">
        <v>0</v>
      </c>
      <c r="E14" s="34">
        <v>0</v>
      </c>
    </row>
    <row r="15" spans="1:5" ht="11.25" customHeight="1" x14ac:dyDescent="0.2">
      <c r="A15" s="75"/>
      <c r="B15" s="33"/>
      <c r="C15" s="33"/>
      <c r="D15" s="33"/>
      <c r="E15" s="33"/>
    </row>
    <row r="16" spans="1:5" ht="11.25" customHeight="1" x14ac:dyDescent="0.2">
      <c r="A16" s="55" t="s">
        <v>260</v>
      </c>
      <c r="B16" s="33"/>
      <c r="C16" s="33"/>
      <c r="D16" s="62">
        <f>D10+D5</f>
        <v>1349122.37</v>
      </c>
      <c r="E16" s="62">
        <f>E10+E5</f>
        <v>7209308.4100000001</v>
      </c>
    </row>
    <row r="17" spans="1:5" ht="11.25" customHeight="1" x14ac:dyDescent="0.2">
      <c r="A17" s="46"/>
      <c r="B17" s="33"/>
      <c r="C17" s="33"/>
      <c r="D17" s="33"/>
      <c r="E17" s="33"/>
    </row>
    <row r="18" spans="1:5" ht="11.25" customHeight="1" x14ac:dyDescent="0.2">
      <c r="A18" s="73" t="s">
        <v>261</v>
      </c>
      <c r="B18" s="33"/>
      <c r="C18" s="33"/>
      <c r="D18" s="33"/>
      <c r="E18" s="33"/>
    </row>
    <row r="19" spans="1:5" ht="11.25" customHeight="1" x14ac:dyDescent="0.2">
      <c r="A19" s="55" t="s">
        <v>253</v>
      </c>
      <c r="B19" s="33"/>
      <c r="C19" s="33"/>
      <c r="D19" s="62">
        <f>SUM(D20:D22)</f>
        <v>48573468.270000003</v>
      </c>
      <c r="E19" s="62">
        <f>SUM(E20:E22)</f>
        <v>40166521.710000001</v>
      </c>
    </row>
    <row r="20" spans="1:5" ht="11.25" customHeight="1" x14ac:dyDescent="0.2">
      <c r="A20" s="74" t="s">
        <v>254</v>
      </c>
      <c r="B20" s="33"/>
      <c r="C20" s="33"/>
      <c r="D20" s="34">
        <v>48573468.270000003</v>
      </c>
      <c r="E20" s="34">
        <v>40166521.710000001</v>
      </c>
    </row>
    <row r="21" spans="1:5" ht="11.25" customHeight="1" x14ac:dyDescent="0.2">
      <c r="A21" s="74" t="s">
        <v>255</v>
      </c>
      <c r="B21" s="33"/>
      <c r="C21" s="33"/>
      <c r="D21" s="34">
        <v>0</v>
      </c>
      <c r="E21" s="34">
        <v>0</v>
      </c>
    </row>
    <row r="22" spans="1:5" ht="11.25" customHeight="1" x14ac:dyDescent="0.2">
      <c r="A22" s="74" t="s">
        <v>256</v>
      </c>
      <c r="B22" s="33"/>
      <c r="C22" s="33"/>
      <c r="D22" s="34">
        <v>0</v>
      </c>
      <c r="E22" s="34">
        <v>0</v>
      </c>
    </row>
    <row r="23" spans="1:5" ht="11.25" customHeight="1" x14ac:dyDescent="0.2">
      <c r="A23" s="75"/>
      <c r="B23" s="33"/>
      <c r="C23" s="33"/>
      <c r="D23" s="33"/>
      <c r="E23" s="33"/>
    </row>
    <row r="24" spans="1:5" ht="11.25" customHeight="1" x14ac:dyDescent="0.2">
      <c r="A24" s="55" t="s">
        <v>257</v>
      </c>
      <c r="B24" s="33"/>
      <c r="C24" s="33"/>
      <c r="D24" s="62">
        <f>SUM(D25:D28)</f>
        <v>0</v>
      </c>
      <c r="E24" s="62">
        <f>SUM(E25:E28)</f>
        <v>0</v>
      </c>
    </row>
    <row r="25" spans="1:5" ht="11.25" customHeight="1" x14ac:dyDescent="0.2">
      <c r="A25" s="74" t="s">
        <v>258</v>
      </c>
      <c r="B25" s="33"/>
      <c r="C25" s="33"/>
      <c r="D25" s="34">
        <v>0</v>
      </c>
      <c r="E25" s="34">
        <v>0</v>
      </c>
    </row>
    <row r="26" spans="1:5" ht="11.25" customHeight="1" x14ac:dyDescent="0.2">
      <c r="A26" s="74" t="s">
        <v>259</v>
      </c>
      <c r="B26" s="33"/>
      <c r="C26" s="33"/>
      <c r="D26" s="34">
        <v>0</v>
      </c>
      <c r="E26" s="34">
        <v>0</v>
      </c>
    </row>
    <row r="27" spans="1:5" ht="11.25" customHeight="1" x14ac:dyDescent="0.2">
      <c r="A27" s="74" t="s">
        <v>255</v>
      </c>
      <c r="B27" s="33"/>
      <c r="C27" s="33"/>
      <c r="D27" s="34">
        <v>0</v>
      </c>
      <c r="E27" s="34">
        <v>0</v>
      </c>
    </row>
    <row r="28" spans="1:5" ht="11.25" customHeight="1" x14ac:dyDescent="0.2">
      <c r="A28" s="74" t="s">
        <v>256</v>
      </c>
      <c r="B28" s="33"/>
      <c r="C28" s="33"/>
      <c r="D28" s="34">
        <v>0</v>
      </c>
      <c r="E28" s="34">
        <v>0</v>
      </c>
    </row>
    <row r="29" spans="1:5" ht="11.25" customHeight="1" x14ac:dyDescent="0.2">
      <c r="A29" s="75"/>
      <c r="B29" s="33"/>
      <c r="C29" s="33"/>
      <c r="D29" s="33"/>
      <c r="E29" s="33"/>
    </row>
    <row r="30" spans="1:5" ht="11.25" customHeight="1" x14ac:dyDescent="0.2">
      <c r="A30" s="55" t="s">
        <v>262</v>
      </c>
      <c r="B30" s="33"/>
      <c r="C30" s="33"/>
      <c r="D30" s="62">
        <f>D24+D19</f>
        <v>48573468.270000003</v>
      </c>
      <c r="E30" s="62">
        <f>E24+E19</f>
        <v>40166521.710000001</v>
      </c>
    </row>
    <row r="31" spans="1:5" ht="11.25" customHeight="1" x14ac:dyDescent="0.2">
      <c r="A31" s="59"/>
      <c r="B31" s="33"/>
      <c r="C31" s="33"/>
      <c r="D31" s="33"/>
      <c r="E31" s="33"/>
    </row>
    <row r="32" spans="1:5" ht="11.25" customHeight="1" x14ac:dyDescent="0.2">
      <c r="A32" s="55" t="s">
        <v>263</v>
      </c>
      <c r="B32" s="33"/>
      <c r="C32" s="33"/>
      <c r="D32" s="62">
        <v>81241536.969999999</v>
      </c>
      <c r="E32" s="62">
        <v>64476484.439999998</v>
      </c>
    </row>
    <row r="33" spans="1:5" ht="11.25" customHeight="1" x14ac:dyDescent="0.2">
      <c r="A33" s="76"/>
      <c r="B33" s="33"/>
      <c r="C33" s="33"/>
      <c r="D33" s="33"/>
      <c r="E33" s="33"/>
    </row>
    <row r="34" spans="1:5" ht="11.25" customHeight="1" x14ac:dyDescent="0.2">
      <c r="A34" s="55" t="s">
        <v>264</v>
      </c>
      <c r="B34" s="33"/>
      <c r="C34" s="33"/>
      <c r="D34" s="62">
        <f>D32+D3</f>
        <v>131164127.61</v>
      </c>
      <c r="E34" s="62">
        <f>E32+E3</f>
        <v>111852314.56</v>
      </c>
    </row>
    <row r="35" spans="1:5" x14ac:dyDescent="0.2">
      <c r="A35" s="59"/>
      <c r="B35" s="63"/>
      <c r="C35" s="63"/>
      <c r="D35" s="77"/>
      <c r="E35" s="77"/>
    </row>
    <row r="37" spans="1:5" ht="24.75" customHeight="1" x14ac:dyDescent="0.2">
      <c r="A37" s="469" t="s">
        <v>156</v>
      </c>
      <c r="B37" s="471"/>
      <c r="C37" s="471"/>
      <c r="D37" s="471"/>
      <c r="E37" s="471"/>
    </row>
  </sheetData>
  <sheetProtection formatCells="0" formatColumns="0" formatRows="0" autoFilter="0"/>
  <mergeCells count="2">
    <mergeCell ref="A1:E1"/>
    <mergeCell ref="A37:E37"/>
  </mergeCells>
  <pageMargins left="0.7" right="0.7" top="0.75" bottom="0.75" header="0.3" footer="0.3"/>
  <pageSetup scale="9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topLeftCell="A7" zoomScale="110" zoomScaleNormal="110" workbookViewId="0">
      <selection activeCell="M29" sqref="M29"/>
    </sheetView>
  </sheetViews>
  <sheetFormatPr baseColWidth="10" defaultColWidth="9.28515625" defaultRowHeight="11.25" x14ac:dyDescent="0.25"/>
  <cols>
    <col min="1" max="1" width="46.7109375" style="278" customWidth="1"/>
    <col min="2" max="2" width="13.85546875" style="278" customWidth="1"/>
    <col min="3" max="3" width="12.28515625" style="278" customWidth="1"/>
    <col min="4" max="5" width="13.85546875" style="278" customWidth="1"/>
    <col min="6" max="6" width="14.7109375" style="278" customWidth="1"/>
    <col min="7" max="7" width="13.85546875" style="278" customWidth="1"/>
    <col min="8" max="16384" width="9.28515625" style="278"/>
  </cols>
  <sheetData>
    <row r="1" spans="1:8" s="269" customFormat="1" ht="51" customHeight="1" x14ac:dyDescent="0.25">
      <c r="A1" s="473" t="s">
        <v>676</v>
      </c>
      <c r="B1" s="474"/>
      <c r="C1" s="474"/>
      <c r="D1" s="474"/>
      <c r="E1" s="474"/>
      <c r="F1" s="474"/>
      <c r="G1" s="475"/>
    </row>
    <row r="2" spans="1:8" s="269" customFormat="1" x14ac:dyDescent="0.25">
      <c r="A2" s="270"/>
      <c r="B2" s="474" t="s">
        <v>394</v>
      </c>
      <c r="C2" s="474"/>
      <c r="D2" s="474"/>
      <c r="E2" s="474"/>
      <c r="F2" s="474"/>
      <c r="G2" s="476" t="s">
        <v>395</v>
      </c>
    </row>
    <row r="3" spans="1:8" s="275" customFormat="1" ht="24.95" customHeight="1" x14ac:dyDescent="0.25">
      <c r="A3" s="271" t="s">
        <v>396</v>
      </c>
      <c r="B3" s="272" t="s">
        <v>322</v>
      </c>
      <c r="C3" s="273" t="s">
        <v>397</v>
      </c>
      <c r="D3" s="273" t="s">
        <v>398</v>
      </c>
      <c r="E3" s="273" t="s">
        <v>329</v>
      </c>
      <c r="F3" s="274" t="s">
        <v>332</v>
      </c>
      <c r="G3" s="477"/>
    </row>
    <row r="4" spans="1:8" x14ac:dyDescent="0.25">
      <c r="A4" s="276" t="s">
        <v>103</v>
      </c>
      <c r="B4" s="396">
        <v>145871679.88</v>
      </c>
      <c r="C4" s="396">
        <v>0</v>
      </c>
      <c r="D4" s="396">
        <f>B4+C4</f>
        <v>145871679.88</v>
      </c>
      <c r="E4" s="396">
        <v>98295290.650000006</v>
      </c>
      <c r="F4" s="396">
        <v>98295290.609999999</v>
      </c>
      <c r="G4" s="396">
        <f>F4-B4</f>
        <v>-47576389.269999996</v>
      </c>
      <c r="H4" s="277" t="s">
        <v>399</v>
      </c>
    </row>
    <row r="5" spans="1:8" x14ac:dyDescent="0.25">
      <c r="A5" s="279" t="s">
        <v>104</v>
      </c>
      <c r="B5" s="397">
        <v>0</v>
      </c>
      <c r="C5" s="397">
        <v>0</v>
      </c>
      <c r="D5" s="397">
        <f t="shared" ref="D5:D13" si="0">B5+C5</f>
        <v>0</v>
      </c>
      <c r="E5" s="397">
        <v>0</v>
      </c>
      <c r="F5" s="397">
        <v>0</v>
      </c>
      <c r="G5" s="397">
        <f t="shared" ref="G5:G13" si="1">F5-B5</f>
        <v>0</v>
      </c>
      <c r="H5" s="277" t="s">
        <v>400</v>
      </c>
    </row>
    <row r="6" spans="1:8" ht="10.15" customHeight="1" x14ac:dyDescent="0.25">
      <c r="A6" s="276" t="s">
        <v>105</v>
      </c>
      <c r="B6" s="397">
        <v>0</v>
      </c>
      <c r="C6" s="397">
        <v>0</v>
      </c>
      <c r="D6" s="397">
        <f t="shared" si="0"/>
        <v>0</v>
      </c>
      <c r="E6" s="397">
        <v>0</v>
      </c>
      <c r="F6" s="397">
        <v>0</v>
      </c>
      <c r="G6" s="397">
        <f t="shared" si="1"/>
        <v>0</v>
      </c>
      <c r="H6" s="277" t="s">
        <v>401</v>
      </c>
    </row>
    <row r="7" spans="1:8" ht="10.15" customHeight="1" x14ac:dyDescent="0.25">
      <c r="A7" s="276" t="s">
        <v>106</v>
      </c>
      <c r="B7" s="397">
        <v>90094721.790000007</v>
      </c>
      <c r="C7" s="397">
        <v>0</v>
      </c>
      <c r="D7" s="397">
        <f t="shared" si="0"/>
        <v>90094721.790000007</v>
      </c>
      <c r="E7" s="397">
        <v>16362744.470000001</v>
      </c>
      <c r="F7" s="397">
        <v>16362744.74</v>
      </c>
      <c r="G7" s="397">
        <f t="shared" si="1"/>
        <v>-73731977.050000012</v>
      </c>
      <c r="H7" s="277" t="s">
        <v>402</v>
      </c>
    </row>
    <row r="8" spans="1:8" ht="10.15" customHeight="1" x14ac:dyDescent="0.25">
      <c r="A8" s="276" t="s">
        <v>107</v>
      </c>
      <c r="B8" s="397">
        <v>22150799.68</v>
      </c>
      <c r="C8" s="397">
        <v>0</v>
      </c>
      <c r="D8" s="397">
        <f t="shared" si="0"/>
        <v>22150799.68</v>
      </c>
      <c r="E8" s="397">
        <v>2239174.4500000002</v>
      </c>
      <c r="F8" s="397">
        <v>2239174.5099999998</v>
      </c>
      <c r="G8" s="397">
        <f t="shared" si="1"/>
        <v>-19911625.170000002</v>
      </c>
      <c r="H8" s="277" t="s">
        <v>403</v>
      </c>
    </row>
    <row r="9" spans="1:8" ht="10.15" customHeight="1" x14ac:dyDescent="0.25">
      <c r="A9" s="279" t="s">
        <v>108</v>
      </c>
      <c r="B9" s="397">
        <v>13771182.699999999</v>
      </c>
      <c r="C9" s="397">
        <v>0</v>
      </c>
      <c r="D9" s="397">
        <f t="shared" si="0"/>
        <v>13771182.699999999</v>
      </c>
      <c r="E9" s="397">
        <v>6008247.7999999998</v>
      </c>
      <c r="F9" s="397">
        <v>6009874.5099999998</v>
      </c>
      <c r="G9" s="397">
        <f t="shared" si="1"/>
        <v>-7761308.1899999995</v>
      </c>
      <c r="H9" s="277" t="s">
        <v>404</v>
      </c>
    </row>
    <row r="10" spans="1:8" ht="22.5" x14ac:dyDescent="0.25">
      <c r="A10" s="276" t="s">
        <v>405</v>
      </c>
      <c r="B10" s="397">
        <v>0</v>
      </c>
      <c r="C10" s="397">
        <v>0</v>
      </c>
      <c r="D10" s="397">
        <f t="shared" si="0"/>
        <v>0</v>
      </c>
      <c r="E10" s="397">
        <v>0</v>
      </c>
      <c r="F10" s="397">
        <v>0</v>
      </c>
      <c r="G10" s="397">
        <f t="shared" si="1"/>
        <v>0</v>
      </c>
      <c r="H10" s="277" t="s">
        <v>406</v>
      </c>
    </row>
    <row r="11" spans="1:8" ht="19.149999999999999" customHeight="1" x14ac:dyDescent="0.25">
      <c r="A11" s="280" t="s">
        <v>111</v>
      </c>
      <c r="B11" s="397">
        <v>837138742.77999997</v>
      </c>
      <c r="C11" s="397">
        <v>0</v>
      </c>
      <c r="D11" s="397">
        <f t="shared" si="0"/>
        <v>837138742.77999997</v>
      </c>
      <c r="E11" s="397">
        <v>218444028.72</v>
      </c>
      <c r="F11" s="397">
        <v>212939700.66</v>
      </c>
      <c r="G11" s="397">
        <f t="shared" si="1"/>
        <v>-624199042.12</v>
      </c>
      <c r="H11" s="277" t="s">
        <v>407</v>
      </c>
    </row>
    <row r="12" spans="1:8" ht="43.5" customHeight="1" x14ac:dyDescent="0.25">
      <c r="A12" s="276" t="s">
        <v>112</v>
      </c>
      <c r="B12" s="397">
        <v>1141704.58</v>
      </c>
      <c r="C12" s="397">
        <v>0</v>
      </c>
      <c r="D12" s="397">
        <f t="shared" si="0"/>
        <v>1141704.58</v>
      </c>
      <c r="E12" s="397">
        <v>911157.13</v>
      </c>
      <c r="F12" s="397">
        <v>911157.13</v>
      </c>
      <c r="G12" s="397">
        <f t="shared" si="1"/>
        <v>-230547.45000000007</v>
      </c>
      <c r="H12" s="277" t="s">
        <v>408</v>
      </c>
    </row>
    <row r="13" spans="1:8" ht="19.899999999999999" customHeight="1" x14ac:dyDescent="0.25">
      <c r="A13" s="276" t="s">
        <v>409</v>
      </c>
      <c r="B13" s="397">
        <v>0</v>
      </c>
      <c r="C13" s="397">
        <v>0</v>
      </c>
      <c r="D13" s="397">
        <f t="shared" si="0"/>
        <v>0</v>
      </c>
      <c r="E13" s="397">
        <v>0</v>
      </c>
      <c r="F13" s="397">
        <v>0</v>
      </c>
      <c r="G13" s="397">
        <f t="shared" si="1"/>
        <v>0</v>
      </c>
      <c r="H13" s="277" t="s">
        <v>410</v>
      </c>
    </row>
    <row r="14" spans="1:8" ht="21" customHeight="1" x14ac:dyDescent="0.25">
      <c r="B14" s="398"/>
      <c r="C14" s="398"/>
      <c r="D14" s="398"/>
      <c r="E14" s="398"/>
      <c r="F14" s="398"/>
      <c r="G14" s="398"/>
      <c r="H14" s="277" t="s">
        <v>411</v>
      </c>
    </row>
    <row r="15" spans="1:8" ht="13.9" customHeight="1" x14ac:dyDescent="0.25">
      <c r="A15" s="281" t="s">
        <v>218</v>
      </c>
      <c r="B15" s="399">
        <f>SUM(B4:B13)</f>
        <v>1110168831.4099998</v>
      </c>
      <c r="C15" s="399">
        <f>SUM(C4:C13)</f>
        <v>0</v>
      </c>
      <c r="D15" s="399">
        <f t="shared" ref="D15:G15" si="2">SUM(D4:D13)</f>
        <v>1110168831.4099998</v>
      </c>
      <c r="E15" s="399">
        <f t="shared" si="2"/>
        <v>342260643.22000003</v>
      </c>
      <c r="F15" s="400">
        <f t="shared" si="2"/>
        <v>336757942.15999997</v>
      </c>
      <c r="G15" s="401">
        <f t="shared" si="2"/>
        <v>-773410889.25</v>
      </c>
      <c r="H15" s="277" t="s">
        <v>411</v>
      </c>
    </row>
    <row r="16" spans="1:8" ht="10.5" customHeight="1" x14ac:dyDescent="0.25">
      <c r="A16" s="282"/>
      <c r="B16" s="283"/>
      <c r="C16" s="283"/>
      <c r="D16" s="284"/>
      <c r="E16" s="285" t="s">
        <v>412</v>
      </c>
      <c r="F16" s="286"/>
      <c r="G16" s="287"/>
      <c r="H16" s="277" t="s">
        <v>411</v>
      </c>
    </row>
    <row r="17" spans="1:8" x14ac:dyDescent="0.25">
      <c r="A17" s="288"/>
      <c r="B17" s="474" t="s">
        <v>394</v>
      </c>
      <c r="C17" s="474"/>
      <c r="D17" s="474"/>
      <c r="E17" s="474"/>
      <c r="F17" s="474"/>
      <c r="G17" s="476" t="s">
        <v>395</v>
      </c>
      <c r="H17" s="277" t="s">
        <v>411</v>
      </c>
    </row>
    <row r="18" spans="1:8" ht="10.15" customHeight="1" x14ac:dyDescent="0.25">
      <c r="A18" s="289" t="s">
        <v>396</v>
      </c>
      <c r="B18" s="272" t="s">
        <v>322</v>
      </c>
      <c r="C18" s="273" t="s">
        <v>397</v>
      </c>
      <c r="D18" s="273" t="s">
        <v>398</v>
      </c>
      <c r="E18" s="273" t="s">
        <v>329</v>
      </c>
      <c r="F18" s="274" t="s">
        <v>332</v>
      </c>
      <c r="G18" s="477"/>
      <c r="H18" s="277" t="s">
        <v>411</v>
      </c>
    </row>
    <row r="19" spans="1:8" x14ac:dyDescent="0.25">
      <c r="A19" s="290" t="s">
        <v>413</v>
      </c>
      <c r="B19" s="402">
        <f t="shared" ref="B19:G19" si="3">SUM(B20+B21+B22+B23+B24+B25+B26+B27)</f>
        <v>1110168831.4099998</v>
      </c>
      <c r="C19" s="402">
        <f t="shared" si="3"/>
        <v>0</v>
      </c>
      <c r="D19" s="402">
        <f t="shared" si="3"/>
        <v>1110168831.4099998</v>
      </c>
      <c r="E19" s="402">
        <f t="shared" si="3"/>
        <v>342260643.22000003</v>
      </c>
      <c r="F19" s="402">
        <f t="shared" si="3"/>
        <v>336757942.15999997</v>
      </c>
      <c r="G19" s="402">
        <f t="shared" si="3"/>
        <v>-773410889.25</v>
      </c>
      <c r="H19" s="277" t="s">
        <v>411</v>
      </c>
    </row>
    <row r="20" spans="1:8" x14ac:dyDescent="0.25">
      <c r="A20" s="291" t="s">
        <v>103</v>
      </c>
      <c r="B20" s="403">
        <v>145871679.88</v>
      </c>
      <c r="C20" s="403">
        <v>0</v>
      </c>
      <c r="D20" s="403">
        <f t="shared" ref="D20:D27" si="4">B20+C20</f>
        <v>145871679.88</v>
      </c>
      <c r="E20" s="403">
        <v>98295290.650000006</v>
      </c>
      <c r="F20" s="403">
        <v>98295290.609999999</v>
      </c>
      <c r="G20" s="403">
        <f t="shared" ref="G20:G27" si="5">F20-B20</f>
        <v>-47576389.269999996</v>
      </c>
      <c r="H20" s="277" t="s">
        <v>399</v>
      </c>
    </row>
    <row r="21" spans="1:8" x14ac:dyDescent="0.25">
      <c r="A21" s="291" t="s">
        <v>104</v>
      </c>
      <c r="B21" s="403">
        <v>0</v>
      </c>
      <c r="C21" s="403">
        <v>0</v>
      </c>
      <c r="D21" s="403">
        <f t="shared" si="4"/>
        <v>0</v>
      </c>
      <c r="E21" s="403">
        <v>0</v>
      </c>
      <c r="F21" s="403">
        <v>0</v>
      </c>
      <c r="G21" s="403">
        <f t="shared" si="5"/>
        <v>0</v>
      </c>
      <c r="H21" s="277" t="s">
        <v>400</v>
      </c>
    </row>
    <row r="22" spans="1:8" ht="13.9" customHeight="1" x14ac:dyDescent="0.25">
      <c r="A22" s="291" t="s">
        <v>105</v>
      </c>
      <c r="B22" s="403">
        <v>0</v>
      </c>
      <c r="C22" s="403">
        <v>0</v>
      </c>
      <c r="D22" s="403">
        <f t="shared" si="4"/>
        <v>0</v>
      </c>
      <c r="E22" s="403">
        <v>0</v>
      </c>
      <c r="F22" s="403">
        <v>0</v>
      </c>
      <c r="G22" s="403">
        <f t="shared" si="5"/>
        <v>0</v>
      </c>
      <c r="H22" s="277" t="s">
        <v>401</v>
      </c>
    </row>
    <row r="23" spans="1:8" ht="10.15" customHeight="1" x14ac:dyDescent="0.25">
      <c r="A23" s="291" t="s">
        <v>106</v>
      </c>
      <c r="B23" s="403">
        <v>90094721.790000007</v>
      </c>
      <c r="C23" s="403">
        <v>0</v>
      </c>
      <c r="D23" s="403">
        <f t="shared" si="4"/>
        <v>90094721.790000007</v>
      </c>
      <c r="E23" s="403">
        <v>16362744.470000001</v>
      </c>
      <c r="F23" s="403">
        <v>16362744.74</v>
      </c>
      <c r="G23" s="403">
        <f t="shared" si="5"/>
        <v>-73731977.050000012</v>
      </c>
      <c r="H23" s="277" t="s">
        <v>402</v>
      </c>
    </row>
    <row r="24" spans="1:8" ht="10.15" customHeight="1" x14ac:dyDescent="0.25">
      <c r="A24" s="291" t="s">
        <v>414</v>
      </c>
      <c r="B24" s="403">
        <v>22150799.68</v>
      </c>
      <c r="C24" s="403">
        <v>0</v>
      </c>
      <c r="D24" s="403">
        <f t="shared" si="4"/>
        <v>22150799.68</v>
      </c>
      <c r="E24" s="403">
        <v>2239174.4500000002</v>
      </c>
      <c r="F24" s="403">
        <v>2239174.5099999998</v>
      </c>
      <c r="G24" s="403">
        <f t="shared" si="5"/>
        <v>-19911625.170000002</v>
      </c>
      <c r="H24" s="277" t="s">
        <v>403</v>
      </c>
    </row>
    <row r="25" spans="1:8" x14ac:dyDescent="0.25">
      <c r="A25" s="291" t="s">
        <v>415</v>
      </c>
      <c r="B25" s="403">
        <v>13771182.699999999</v>
      </c>
      <c r="C25" s="403">
        <v>0</v>
      </c>
      <c r="D25" s="403">
        <f t="shared" si="4"/>
        <v>13771182.699999999</v>
      </c>
      <c r="E25" s="403">
        <v>6008247.7999999998</v>
      </c>
      <c r="F25" s="403">
        <v>6009874.5099999998</v>
      </c>
      <c r="G25" s="403">
        <f t="shared" si="5"/>
        <v>-7761308.1899999995</v>
      </c>
      <c r="H25" s="277" t="s">
        <v>404</v>
      </c>
    </row>
    <row r="26" spans="1:8" ht="12" customHeight="1" x14ac:dyDescent="0.25">
      <c r="A26" s="291" t="s">
        <v>111</v>
      </c>
      <c r="B26" s="403">
        <v>837138742.77999997</v>
      </c>
      <c r="C26" s="403">
        <v>0</v>
      </c>
      <c r="D26" s="403">
        <f t="shared" si="4"/>
        <v>837138742.77999997</v>
      </c>
      <c r="E26" s="403">
        <v>218444028.72</v>
      </c>
      <c r="F26" s="403">
        <v>212939700.66</v>
      </c>
      <c r="G26" s="403">
        <f t="shared" si="5"/>
        <v>-624199042.12</v>
      </c>
      <c r="H26" s="277" t="s">
        <v>407</v>
      </c>
    </row>
    <row r="27" spans="1:8" ht="28.15" customHeight="1" x14ac:dyDescent="0.25">
      <c r="A27" s="291" t="s">
        <v>112</v>
      </c>
      <c r="B27" s="403">
        <v>1141704.58</v>
      </c>
      <c r="C27" s="403">
        <v>0</v>
      </c>
      <c r="D27" s="403">
        <f t="shared" si="4"/>
        <v>1141704.58</v>
      </c>
      <c r="E27" s="403">
        <v>911157.13</v>
      </c>
      <c r="F27" s="403">
        <v>911157.13</v>
      </c>
      <c r="G27" s="403">
        <f t="shared" si="5"/>
        <v>-230547.45000000007</v>
      </c>
      <c r="H27" s="277" t="s">
        <v>408</v>
      </c>
    </row>
    <row r="28" spans="1:8" ht="21" customHeight="1" x14ac:dyDescent="0.25">
      <c r="A28" s="292"/>
      <c r="B28" s="403"/>
      <c r="C28" s="403"/>
      <c r="D28" s="403"/>
      <c r="E28" s="403"/>
      <c r="F28" s="403"/>
      <c r="G28" s="403"/>
      <c r="H28" s="277" t="s">
        <v>411</v>
      </c>
    </row>
    <row r="29" spans="1:8" ht="19.899999999999999" customHeight="1" x14ac:dyDescent="0.25">
      <c r="A29" s="293" t="s">
        <v>416</v>
      </c>
      <c r="B29" s="404">
        <f t="shared" ref="B29:G29" si="6">SUM(B30:B33)</f>
        <v>0</v>
      </c>
      <c r="C29" s="404">
        <f t="shared" si="6"/>
        <v>0</v>
      </c>
      <c r="D29" s="404">
        <f t="shared" si="6"/>
        <v>0</v>
      </c>
      <c r="E29" s="404">
        <f t="shared" si="6"/>
        <v>0</v>
      </c>
      <c r="F29" s="404">
        <f t="shared" si="6"/>
        <v>0</v>
      </c>
      <c r="G29" s="404">
        <f t="shared" si="6"/>
        <v>0</v>
      </c>
      <c r="H29" s="277" t="s">
        <v>411</v>
      </c>
    </row>
    <row r="30" spans="1:8" ht="10.15" customHeight="1" x14ac:dyDescent="0.25">
      <c r="A30" s="291" t="s">
        <v>104</v>
      </c>
      <c r="B30" s="403">
        <v>0</v>
      </c>
      <c r="C30" s="403">
        <v>0</v>
      </c>
      <c r="D30" s="403">
        <f>B30+C30</f>
        <v>0</v>
      </c>
      <c r="E30" s="403">
        <v>0</v>
      </c>
      <c r="F30" s="403">
        <v>0</v>
      </c>
      <c r="G30" s="403">
        <f>F30-B30</f>
        <v>0</v>
      </c>
      <c r="H30" s="277" t="s">
        <v>400</v>
      </c>
    </row>
    <row r="31" spans="1:8" ht="41.25" customHeight="1" x14ac:dyDescent="0.25">
      <c r="A31" s="291" t="s">
        <v>107</v>
      </c>
      <c r="B31" s="403">
        <v>0</v>
      </c>
      <c r="C31" s="403">
        <v>0</v>
      </c>
      <c r="D31" s="403">
        <f>B31+C31</f>
        <v>0</v>
      </c>
      <c r="E31" s="403">
        <v>0</v>
      </c>
      <c r="F31" s="403">
        <v>0</v>
      </c>
      <c r="G31" s="403">
        <f t="shared" ref="G31:G33" si="7">F31-B31</f>
        <v>0</v>
      </c>
      <c r="H31" s="277" t="s">
        <v>403</v>
      </c>
    </row>
    <row r="32" spans="1:8" ht="10.15" customHeight="1" x14ac:dyDescent="0.25">
      <c r="A32" s="291" t="s">
        <v>417</v>
      </c>
      <c r="B32" s="403">
        <v>0</v>
      </c>
      <c r="C32" s="403">
        <v>0</v>
      </c>
      <c r="D32" s="403">
        <f>B32+C32</f>
        <v>0</v>
      </c>
      <c r="E32" s="403">
        <v>0</v>
      </c>
      <c r="F32" s="403">
        <v>0</v>
      </c>
      <c r="G32" s="403">
        <f t="shared" si="7"/>
        <v>0</v>
      </c>
      <c r="H32" s="277" t="s">
        <v>406</v>
      </c>
    </row>
    <row r="33" spans="1:8" ht="21.4" customHeight="1" x14ac:dyDescent="0.25">
      <c r="A33" s="291" t="s">
        <v>112</v>
      </c>
      <c r="B33" s="403">
        <v>0</v>
      </c>
      <c r="C33" s="403">
        <v>0</v>
      </c>
      <c r="D33" s="403">
        <f>B33+C33</f>
        <v>0</v>
      </c>
      <c r="E33" s="403">
        <v>0</v>
      </c>
      <c r="F33" s="403">
        <v>0</v>
      </c>
      <c r="G33" s="403">
        <f t="shared" si="7"/>
        <v>0</v>
      </c>
      <c r="H33" s="277" t="s">
        <v>408</v>
      </c>
    </row>
    <row r="34" spans="1:8" ht="21" customHeight="1" x14ac:dyDescent="0.25">
      <c r="A34" s="292"/>
      <c r="B34" s="403"/>
      <c r="C34" s="403"/>
      <c r="D34" s="403"/>
      <c r="E34" s="403"/>
      <c r="F34" s="403"/>
      <c r="G34" s="403"/>
      <c r="H34" s="277" t="s">
        <v>411</v>
      </c>
    </row>
    <row r="35" spans="1:8" ht="19.899999999999999" customHeight="1" x14ac:dyDescent="0.25">
      <c r="A35" s="290" t="s">
        <v>409</v>
      </c>
      <c r="B35" s="404">
        <f t="shared" ref="B35:G35" si="8">SUM(B36)</f>
        <v>0</v>
      </c>
      <c r="C35" s="404">
        <f t="shared" si="8"/>
        <v>0</v>
      </c>
      <c r="D35" s="404">
        <f t="shared" si="8"/>
        <v>0</v>
      </c>
      <c r="E35" s="404">
        <f t="shared" si="8"/>
        <v>0</v>
      </c>
      <c r="F35" s="404">
        <f t="shared" si="8"/>
        <v>0</v>
      </c>
      <c r="G35" s="404">
        <f t="shared" si="8"/>
        <v>0</v>
      </c>
      <c r="H35" s="277" t="s">
        <v>411</v>
      </c>
    </row>
    <row r="36" spans="1:8" ht="10.15" customHeight="1" x14ac:dyDescent="0.25">
      <c r="A36" s="291" t="s">
        <v>409</v>
      </c>
      <c r="B36" s="403">
        <v>0</v>
      </c>
      <c r="C36" s="403">
        <v>0</v>
      </c>
      <c r="D36" s="403">
        <f>B36+C36</f>
        <v>0</v>
      </c>
      <c r="E36" s="403">
        <v>0</v>
      </c>
      <c r="F36" s="403">
        <v>0</v>
      </c>
      <c r="G36" s="403">
        <f>F36-B36</f>
        <v>0</v>
      </c>
      <c r="H36" s="277" t="s">
        <v>410</v>
      </c>
    </row>
    <row r="37" spans="1:8" ht="10.5" customHeight="1" x14ac:dyDescent="0.25">
      <c r="A37" s="291"/>
      <c r="B37" s="403"/>
      <c r="C37" s="403"/>
      <c r="D37" s="403"/>
      <c r="E37" s="403"/>
      <c r="F37" s="403"/>
      <c r="G37" s="403"/>
      <c r="H37" s="277"/>
    </row>
    <row r="38" spans="1:8" ht="10.15" customHeight="1" x14ac:dyDescent="0.25">
      <c r="A38" s="294" t="s">
        <v>218</v>
      </c>
      <c r="B38" s="399">
        <f>SUM(B35+B29+B19)</f>
        <v>1110168831.4099998</v>
      </c>
      <c r="C38" s="399">
        <f t="shared" ref="C38:G38" si="9">SUM(C35+C29+C19)</f>
        <v>0</v>
      </c>
      <c r="D38" s="399">
        <f t="shared" si="9"/>
        <v>1110168831.4099998</v>
      </c>
      <c r="E38" s="399">
        <f t="shared" si="9"/>
        <v>342260643.22000003</v>
      </c>
      <c r="F38" s="399">
        <f t="shared" si="9"/>
        <v>336757942.15999997</v>
      </c>
      <c r="G38" s="401">
        <f t="shared" si="9"/>
        <v>-773410889.25</v>
      </c>
      <c r="H38" s="277" t="s">
        <v>411</v>
      </c>
    </row>
    <row r="39" spans="1:8" x14ac:dyDescent="0.25">
      <c r="A39" s="282"/>
      <c r="B39" s="283"/>
      <c r="C39" s="283"/>
      <c r="D39" s="283"/>
      <c r="E39" s="285" t="s">
        <v>418</v>
      </c>
      <c r="F39" s="295"/>
      <c r="G39" s="287"/>
      <c r="H39" s="277" t="s">
        <v>411</v>
      </c>
    </row>
    <row r="40" spans="1:8" ht="10.9" customHeight="1" x14ac:dyDescent="0.25">
      <c r="A40" t="s">
        <v>419</v>
      </c>
    </row>
    <row r="41" spans="1:8" ht="14.65" customHeight="1" x14ac:dyDescent="0.25">
      <c r="A41" s="296" t="s">
        <v>420</v>
      </c>
    </row>
    <row r="42" spans="1:8" ht="15" x14ac:dyDescent="0.25">
      <c r="A42" s="296" t="s">
        <v>421</v>
      </c>
    </row>
    <row r="43" spans="1:8" ht="15" x14ac:dyDescent="0.25">
      <c r="A43" s="472" t="s">
        <v>422</v>
      </c>
      <c r="B43" s="472"/>
      <c r="C43" s="472"/>
      <c r="D43" s="472"/>
      <c r="E43" s="472"/>
      <c r="F43" s="472"/>
      <c r="G43" s="472"/>
    </row>
    <row r="45" spans="1:8" ht="45.4"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zoomScaleNormal="100" workbookViewId="0">
      <selection activeCell="L55" sqref="L55"/>
    </sheetView>
  </sheetViews>
  <sheetFormatPr baseColWidth="10" defaultColWidth="9.28515625" defaultRowHeight="15" x14ac:dyDescent="0.25"/>
  <cols>
    <col min="1" max="1" width="45.42578125" style="297" customWidth="1"/>
    <col min="2" max="7" width="14.28515625" style="297" customWidth="1"/>
    <col min="8" max="16384" width="9.28515625" style="297"/>
  </cols>
  <sheetData>
    <row r="1" spans="1:7" ht="57" customHeight="1" x14ac:dyDescent="0.25">
      <c r="A1" s="480" t="s">
        <v>674</v>
      </c>
      <c r="B1" s="481"/>
      <c r="C1" s="481"/>
      <c r="D1" s="481"/>
      <c r="E1" s="481"/>
      <c r="F1" s="481"/>
      <c r="G1" s="482"/>
    </row>
    <row r="2" spans="1:7" x14ac:dyDescent="0.25">
      <c r="A2" s="298"/>
      <c r="B2" s="299"/>
      <c r="C2" s="300"/>
      <c r="D2" s="301" t="s">
        <v>423</v>
      </c>
      <c r="E2" s="300"/>
      <c r="F2" s="302"/>
      <c r="G2" s="478" t="s">
        <v>424</v>
      </c>
    </row>
    <row r="3" spans="1:7" ht="24.95" customHeight="1" x14ac:dyDescent="0.25">
      <c r="A3" s="303" t="s">
        <v>100</v>
      </c>
      <c r="B3" s="304" t="s">
        <v>336</v>
      </c>
      <c r="C3" s="304" t="s">
        <v>425</v>
      </c>
      <c r="D3" s="304" t="s">
        <v>398</v>
      </c>
      <c r="E3" s="304" t="s">
        <v>329</v>
      </c>
      <c r="F3" s="304" t="s">
        <v>342</v>
      </c>
      <c r="G3" s="479"/>
    </row>
    <row r="4" spans="1:7" x14ac:dyDescent="0.25">
      <c r="A4" s="305"/>
      <c r="B4" s="306"/>
      <c r="C4" s="306"/>
      <c r="D4" s="306"/>
      <c r="E4" s="306"/>
      <c r="F4" s="306"/>
      <c r="G4" s="306"/>
    </row>
    <row r="5" spans="1:7" x14ac:dyDescent="0.25">
      <c r="A5" s="307" t="s">
        <v>648</v>
      </c>
      <c r="B5" s="405">
        <v>16276527.720000001</v>
      </c>
      <c r="C5" s="405">
        <v>0</v>
      </c>
      <c r="D5" s="405">
        <f>B5+C5</f>
        <v>16276527.720000001</v>
      </c>
      <c r="E5" s="405">
        <v>2575716.2599999998</v>
      </c>
      <c r="F5" s="405">
        <v>2575716.2599999998</v>
      </c>
      <c r="G5" s="405">
        <f>D5-E5</f>
        <v>13700811.460000001</v>
      </c>
    </row>
    <row r="6" spans="1:7" x14ac:dyDescent="0.25">
      <c r="A6" s="307" t="s">
        <v>649</v>
      </c>
      <c r="B6" s="405">
        <v>34222815.5</v>
      </c>
      <c r="C6" s="405">
        <v>204921.52</v>
      </c>
      <c r="D6" s="405">
        <f t="shared" ref="D6:D31" si="0">B6+C6</f>
        <v>34427737.020000003</v>
      </c>
      <c r="E6" s="405">
        <v>6508547.9000000004</v>
      </c>
      <c r="F6" s="405">
        <v>6173771.9000000004</v>
      </c>
      <c r="G6" s="405">
        <f t="shared" ref="G6:G31" si="1">D6-E6</f>
        <v>27919189.120000005</v>
      </c>
    </row>
    <row r="7" spans="1:7" x14ac:dyDescent="0.25">
      <c r="A7" s="307" t="s">
        <v>650</v>
      </c>
      <c r="B7" s="405">
        <v>19893476.16</v>
      </c>
      <c r="C7" s="405">
        <v>7308</v>
      </c>
      <c r="D7" s="405">
        <f t="shared" si="0"/>
        <v>19900784.16</v>
      </c>
      <c r="E7" s="405">
        <v>2177790.81</v>
      </c>
      <c r="F7" s="405">
        <v>2177790.81</v>
      </c>
      <c r="G7" s="405">
        <f t="shared" si="1"/>
        <v>17722993.350000001</v>
      </c>
    </row>
    <row r="8" spans="1:7" x14ac:dyDescent="0.25">
      <c r="A8" s="307" t="s">
        <v>651</v>
      </c>
      <c r="B8" s="405">
        <v>5920989.8200000003</v>
      </c>
      <c r="C8" s="405">
        <v>0</v>
      </c>
      <c r="D8" s="405">
        <f t="shared" si="0"/>
        <v>5920989.8200000003</v>
      </c>
      <c r="E8" s="405">
        <v>840709.58</v>
      </c>
      <c r="F8" s="405">
        <v>840709.58</v>
      </c>
      <c r="G8" s="405">
        <f t="shared" si="1"/>
        <v>5080280.24</v>
      </c>
    </row>
    <row r="9" spans="1:7" x14ac:dyDescent="0.25">
      <c r="A9" s="307" t="s">
        <v>652</v>
      </c>
      <c r="B9" s="405">
        <v>8448077.5999999996</v>
      </c>
      <c r="C9" s="405">
        <v>0</v>
      </c>
      <c r="D9" s="405">
        <f t="shared" si="0"/>
        <v>8448077.5999999996</v>
      </c>
      <c r="E9" s="405">
        <v>1470814.52</v>
      </c>
      <c r="F9" s="405">
        <v>1470814.52</v>
      </c>
      <c r="G9" s="405">
        <f t="shared" si="1"/>
        <v>6977263.0800000001</v>
      </c>
    </row>
    <row r="10" spans="1:7" x14ac:dyDescent="0.25">
      <c r="A10" s="307" t="s">
        <v>653</v>
      </c>
      <c r="B10" s="405">
        <v>1039648.37</v>
      </c>
      <c r="C10" s="405">
        <v>0</v>
      </c>
      <c r="D10" s="405">
        <f t="shared" si="0"/>
        <v>1039648.37</v>
      </c>
      <c r="E10" s="405">
        <v>172787.18</v>
      </c>
      <c r="F10" s="405">
        <v>172787.18</v>
      </c>
      <c r="G10" s="405">
        <f t="shared" si="1"/>
        <v>866861.19</v>
      </c>
    </row>
    <row r="11" spans="1:7" x14ac:dyDescent="0.25">
      <c r="A11" s="307" t="s">
        <v>654</v>
      </c>
      <c r="B11" s="405">
        <v>108085777.55</v>
      </c>
      <c r="C11" s="405">
        <v>434112.94</v>
      </c>
      <c r="D11" s="405">
        <f t="shared" si="0"/>
        <v>108519890.48999999</v>
      </c>
      <c r="E11" s="405">
        <v>27187429.48</v>
      </c>
      <c r="F11" s="405">
        <v>27183629.48</v>
      </c>
      <c r="G11" s="405">
        <f t="shared" si="1"/>
        <v>81332461.00999999</v>
      </c>
    </row>
    <row r="12" spans="1:7" x14ac:dyDescent="0.25">
      <c r="A12" s="307" t="s">
        <v>655</v>
      </c>
      <c r="B12" s="405">
        <v>7747800.04</v>
      </c>
      <c r="C12" s="405">
        <v>0</v>
      </c>
      <c r="D12" s="405">
        <f t="shared" ref="D12" si="2">B12+C12</f>
        <v>7747800.04</v>
      </c>
      <c r="E12" s="405">
        <v>1271155.3600000001</v>
      </c>
      <c r="F12" s="405">
        <v>1271155.3600000001</v>
      </c>
      <c r="G12" s="405">
        <f t="shared" ref="G12" si="3">D12-E12</f>
        <v>6476644.6799999997</v>
      </c>
    </row>
    <row r="13" spans="1:7" x14ac:dyDescent="0.25">
      <c r="A13" s="307" t="s">
        <v>656</v>
      </c>
      <c r="B13" s="405">
        <v>154817194.06</v>
      </c>
      <c r="C13" s="405">
        <v>18168473.199999999</v>
      </c>
      <c r="D13" s="405">
        <f t="shared" ref="D13" si="4">B13+C13</f>
        <v>172985667.25999999</v>
      </c>
      <c r="E13" s="405">
        <v>25968333.760000002</v>
      </c>
      <c r="F13" s="405">
        <v>25700506.789999999</v>
      </c>
      <c r="G13" s="405">
        <f t="shared" ref="G13" si="5">D13-E13</f>
        <v>147017333.5</v>
      </c>
    </row>
    <row r="14" spans="1:7" x14ac:dyDescent="0.25">
      <c r="A14" s="307" t="s">
        <v>657</v>
      </c>
      <c r="B14" s="405">
        <v>15378815.34</v>
      </c>
      <c r="C14" s="405">
        <v>0</v>
      </c>
      <c r="D14" s="405">
        <f t="shared" ref="D14" si="6">B14+C14</f>
        <v>15378815.34</v>
      </c>
      <c r="E14" s="405">
        <v>1247498.1299999999</v>
      </c>
      <c r="F14" s="405">
        <v>1244725.05</v>
      </c>
      <c r="G14" s="405">
        <f t="shared" ref="G14" si="7">D14-E14</f>
        <v>14131317.210000001</v>
      </c>
    </row>
    <row r="15" spans="1:7" x14ac:dyDescent="0.25">
      <c r="A15" s="307" t="s">
        <v>658</v>
      </c>
      <c r="B15" s="405">
        <v>60551431.93</v>
      </c>
      <c r="C15" s="405">
        <v>11494804</v>
      </c>
      <c r="D15" s="405">
        <f t="shared" ref="D15" si="8">B15+C15</f>
        <v>72046235.930000007</v>
      </c>
      <c r="E15" s="405">
        <v>3825159.71</v>
      </c>
      <c r="F15" s="405">
        <v>3825159.71</v>
      </c>
      <c r="G15" s="405">
        <f t="shared" ref="G15" si="9">D15-E15</f>
        <v>68221076.220000014</v>
      </c>
    </row>
    <row r="16" spans="1:7" x14ac:dyDescent="0.25">
      <c r="A16" s="307" t="s">
        <v>659</v>
      </c>
      <c r="B16" s="405">
        <v>12512516.220000001</v>
      </c>
      <c r="C16" s="405">
        <v>0</v>
      </c>
      <c r="D16" s="405">
        <f t="shared" ref="D16" si="10">B16+C16</f>
        <v>12512516.220000001</v>
      </c>
      <c r="E16" s="405">
        <v>1912974.27</v>
      </c>
      <c r="F16" s="405">
        <v>1764304.27</v>
      </c>
      <c r="G16" s="405">
        <f t="shared" ref="G16" si="11">D16-E16</f>
        <v>10599541.950000001</v>
      </c>
    </row>
    <row r="17" spans="1:7" x14ac:dyDescent="0.25">
      <c r="A17" s="307" t="s">
        <v>660</v>
      </c>
      <c r="B17" s="405">
        <v>140112457</v>
      </c>
      <c r="C17" s="405">
        <v>7090826.79</v>
      </c>
      <c r="D17" s="405">
        <f t="shared" ref="D17" si="12">B17+C17</f>
        <v>147203283.78999999</v>
      </c>
      <c r="E17" s="405">
        <v>28502779.289999999</v>
      </c>
      <c r="F17" s="405">
        <v>27526579.100000001</v>
      </c>
      <c r="G17" s="405">
        <f t="shared" ref="G17" si="13">D17-E17</f>
        <v>118700504.5</v>
      </c>
    </row>
    <row r="18" spans="1:7" x14ac:dyDescent="0.25">
      <c r="A18" s="307" t="s">
        <v>661</v>
      </c>
      <c r="B18" s="405">
        <v>190397935.63</v>
      </c>
      <c r="C18" s="405">
        <v>102578056.01000001</v>
      </c>
      <c r="D18" s="405">
        <f t="shared" ref="D18" si="14">B18+C18</f>
        <v>292975991.63999999</v>
      </c>
      <c r="E18" s="405">
        <v>64098254.729999997</v>
      </c>
      <c r="F18" s="405">
        <v>64094039.729999997</v>
      </c>
      <c r="G18" s="405">
        <f t="shared" ref="G18" si="15">D18-E18</f>
        <v>228877736.91</v>
      </c>
    </row>
    <row r="19" spans="1:7" x14ac:dyDescent="0.25">
      <c r="A19" s="307" t="s">
        <v>662</v>
      </c>
      <c r="B19" s="405">
        <v>10873027.130000001</v>
      </c>
      <c r="C19" s="405">
        <v>396280</v>
      </c>
      <c r="D19" s="405">
        <f t="shared" ref="D19" si="16">B19+C19</f>
        <v>11269307.130000001</v>
      </c>
      <c r="E19" s="405">
        <v>1782610.2</v>
      </c>
      <c r="F19" s="405">
        <v>1782610.2</v>
      </c>
      <c r="G19" s="405">
        <f t="shared" ref="G19" si="17">D19-E19</f>
        <v>9486696.9300000016</v>
      </c>
    </row>
    <row r="20" spans="1:7" x14ac:dyDescent="0.25">
      <c r="A20" s="307" t="s">
        <v>663</v>
      </c>
      <c r="B20" s="405">
        <v>89652960.030000001</v>
      </c>
      <c r="C20" s="405">
        <v>-560593.97</v>
      </c>
      <c r="D20" s="405">
        <f t="shared" ref="D20" si="18">B20+C20</f>
        <v>89092366.060000002</v>
      </c>
      <c r="E20" s="405">
        <v>15488340.710000001</v>
      </c>
      <c r="F20" s="405">
        <v>14197732.66</v>
      </c>
      <c r="G20" s="405">
        <f t="shared" ref="G20" si="19">D20-E20</f>
        <v>73604025.349999994</v>
      </c>
    </row>
    <row r="21" spans="1:7" x14ac:dyDescent="0.25">
      <c r="A21" s="307" t="s">
        <v>664</v>
      </c>
      <c r="B21" s="405">
        <v>14387973.630000001</v>
      </c>
      <c r="C21" s="405">
        <v>922380</v>
      </c>
      <c r="D21" s="405">
        <f t="shared" ref="D21" si="20">B21+C21</f>
        <v>15310353.630000001</v>
      </c>
      <c r="E21" s="405">
        <v>1378677.72</v>
      </c>
      <c r="F21" s="405">
        <v>1375290.91</v>
      </c>
      <c r="G21" s="405">
        <f t="shared" ref="G21" si="21">D21-E21</f>
        <v>13931675.91</v>
      </c>
    </row>
    <row r="22" spans="1:7" x14ac:dyDescent="0.25">
      <c r="A22" s="307" t="s">
        <v>665</v>
      </c>
      <c r="B22" s="405">
        <v>29118097.59</v>
      </c>
      <c r="C22" s="405">
        <v>0</v>
      </c>
      <c r="D22" s="405">
        <f t="shared" ref="D22" si="22">B22+C22</f>
        <v>29118097.59</v>
      </c>
      <c r="E22" s="405">
        <v>5411185.2199999997</v>
      </c>
      <c r="F22" s="405">
        <v>5411185.2199999997</v>
      </c>
      <c r="G22" s="405">
        <f t="shared" ref="G22" si="23">D22-E22</f>
        <v>23706912.370000001</v>
      </c>
    </row>
    <row r="23" spans="1:7" x14ac:dyDescent="0.25">
      <c r="A23" s="307" t="s">
        <v>666</v>
      </c>
      <c r="B23" s="405">
        <v>15758314.199999999</v>
      </c>
      <c r="C23" s="405">
        <v>91674.8</v>
      </c>
      <c r="D23" s="405">
        <f t="shared" ref="D23" si="24">B23+C23</f>
        <v>15849989</v>
      </c>
      <c r="E23" s="405">
        <v>1272219.07</v>
      </c>
      <c r="F23" s="405">
        <v>1147356.67</v>
      </c>
      <c r="G23" s="405">
        <f t="shared" ref="G23" si="25">D23-E23</f>
        <v>14577769.93</v>
      </c>
    </row>
    <row r="24" spans="1:7" x14ac:dyDescent="0.25">
      <c r="A24" s="307" t="s">
        <v>667</v>
      </c>
      <c r="B24" s="405">
        <v>45840872.200000003</v>
      </c>
      <c r="C24" s="405">
        <v>5409813.21</v>
      </c>
      <c r="D24" s="405">
        <f t="shared" ref="D24" si="26">B24+C24</f>
        <v>51250685.410000004</v>
      </c>
      <c r="E24" s="405">
        <v>9253275.2899999991</v>
      </c>
      <c r="F24" s="405">
        <v>9253275.2899999991</v>
      </c>
      <c r="G24" s="405">
        <f t="shared" ref="G24" si="27">D24-E24</f>
        <v>41997410.120000005</v>
      </c>
    </row>
    <row r="25" spans="1:7" x14ac:dyDescent="0.25">
      <c r="A25" s="307" t="s">
        <v>668</v>
      </c>
      <c r="B25" s="405">
        <v>32004305.52</v>
      </c>
      <c r="C25" s="405">
        <v>7888</v>
      </c>
      <c r="D25" s="405">
        <f t="shared" ref="D25" si="28">B25+C25</f>
        <v>32012193.52</v>
      </c>
      <c r="E25" s="405">
        <v>2810293.66</v>
      </c>
      <c r="F25" s="405">
        <v>2805243.66</v>
      </c>
      <c r="G25" s="405">
        <f t="shared" ref="G25" si="29">D25-E25</f>
        <v>29201899.859999999</v>
      </c>
    </row>
    <row r="26" spans="1:7" x14ac:dyDescent="0.25">
      <c r="A26" s="307" t="s">
        <v>669</v>
      </c>
      <c r="B26" s="405">
        <v>2640874.4300000002</v>
      </c>
      <c r="C26" s="405">
        <v>0</v>
      </c>
      <c r="D26" s="405">
        <f t="shared" ref="D26" si="30">B26+C26</f>
        <v>2640874.4300000002</v>
      </c>
      <c r="E26" s="405">
        <v>385130.2</v>
      </c>
      <c r="F26" s="405">
        <v>385130.2</v>
      </c>
      <c r="G26" s="405">
        <f t="shared" ref="G26" si="31">D26-E26</f>
        <v>2255744.23</v>
      </c>
    </row>
    <row r="27" spans="1:7" x14ac:dyDescent="0.25">
      <c r="A27" s="307" t="s">
        <v>670</v>
      </c>
      <c r="B27" s="405">
        <v>75609671.730000004</v>
      </c>
      <c r="C27" s="405">
        <v>0</v>
      </c>
      <c r="D27" s="405">
        <f t="shared" ref="D27" si="32">B27+C27</f>
        <v>75609671.730000004</v>
      </c>
      <c r="E27" s="405">
        <v>19509129.75</v>
      </c>
      <c r="F27" s="405">
        <v>19509129.75</v>
      </c>
      <c r="G27" s="405">
        <f t="shared" ref="G27" si="33">D27-E27</f>
        <v>56100541.980000004</v>
      </c>
    </row>
    <row r="28" spans="1:7" x14ac:dyDescent="0.25">
      <c r="A28" s="307" t="s">
        <v>671</v>
      </c>
      <c r="B28" s="405">
        <v>6535072.0099999998</v>
      </c>
      <c r="C28" s="405">
        <v>0</v>
      </c>
      <c r="D28" s="405">
        <f t="shared" ref="D28" si="34">B28+C28</f>
        <v>6535072.0099999998</v>
      </c>
      <c r="E28" s="405">
        <v>1200000</v>
      </c>
      <c r="F28" s="405">
        <v>1200000</v>
      </c>
      <c r="G28" s="405">
        <f t="shared" ref="G28" si="35">D28-E28</f>
        <v>5335072.01</v>
      </c>
    </row>
    <row r="29" spans="1:7" x14ac:dyDescent="0.25">
      <c r="A29" s="307" t="s">
        <v>672</v>
      </c>
      <c r="B29" s="405">
        <v>7498400</v>
      </c>
      <c r="C29" s="405">
        <v>0</v>
      </c>
      <c r="D29" s="405">
        <f t="shared" ref="D29" si="36">B29+C29</f>
        <v>7498400</v>
      </c>
      <c r="E29" s="405">
        <v>1874598</v>
      </c>
      <c r="F29" s="405">
        <v>1874598</v>
      </c>
      <c r="G29" s="405">
        <f t="shared" ref="G29" si="37">D29-E29</f>
        <v>5623802</v>
      </c>
    </row>
    <row r="30" spans="1:7" x14ac:dyDescent="0.25">
      <c r="A30" s="307" t="s">
        <v>673</v>
      </c>
      <c r="B30" s="405">
        <v>4843800</v>
      </c>
      <c r="C30" s="405">
        <v>0</v>
      </c>
      <c r="D30" s="405">
        <f t="shared" ref="D30" si="38">B30+C30</f>
        <v>4843800</v>
      </c>
      <c r="E30" s="405">
        <v>1210950</v>
      </c>
      <c r="F30" s="405">
        <v>1210950</v>
      </c>
      <c r="G30" s="405">
        <f t="shared" ref="G30" si="39">D30-E30</f>
        <v>3632850</v>
      </c>
    </row>
    <row r="31" spans="1:7" x14ac:dyDescent="0.25">
      <c r="A31" s="307"/>
      <c r="B31" s="405">
        <v>0</v>
      </c>
      <c r="C31" s="405">
        <v>0</v>
      </c>
      <c r="D31" s="405">
        <f t="shared" si="0"/>
        <v>0</v>
      </c>
      <c r="E31" s="405">
        <v>0</v>
      </c>
      <c r="F31" s="405">
        <v>0</v>
      </c>
      <c r="G31" s="405">
        <f t="shared" si="1"/>
        <v>0</v>
      </c>
    </row>
    <row r="32" spans="1:7" x14ac:dyDescent="0.25">
      <c r="A32" s="308" t="s">
        <v>426</v>
      </c>
      <c r="B32" s="406">
        <f t="shared" ref="B32:C32" si="40">SUM(B5:B31)</f>
        <v>1110168831.4099998</v>
      </c>
      <c r="C32" s="406">
        <f t="shared" si="40"/>
        <v>146245944.50000003</v>
      </c>
      <c r="D32" s="406">
        <f>SUM(D5:D31)</f>
        <v>1256414775.9100001</v>
      </c>
      <c r="E32" s="406">
        <f t="shared" ref="E32:G32" si="41">SUM(E5:E31)</f>
        <v>229336360.79999995</v>
      </c>
      <c r="F32" s="406">
        <f t="shared" si="41"/>
        <v>226174192.29999992</v>
      </c>
      <c r="G32" s="406">
        <f t="shared" si="41"/>
        <v>1027078415.1099999</v>
      </c>
    </row>
    <row r="35" spans="1:7" ht="55.15" customHeight="1" x14ac:dyDescent="0.25">
      <c r="A35" s="480" t="s">
        <v>674</v>
      </c>
      <c r="B35" s="481"/>
      <c r="C35" s="481"/>
      <c r="D35" s="481"/>
      <c r="E35" s="481"/>
      <c r="F35" s="481"/>
      <c r="G35" s="482"/>
    </row>
    <row r="36" spans="1:7" x14ac:dyDescent="0.25">
      <c r="A36" s="298"/>
      <c r="B36" s="299"/>
      <c r="C36" s="300"/>
      <c r="D36" s="301" t="s">
        <v>423</v>
      </c>
      <c r="E36" s="300"/>
      <c r="F36" s="302"/>
      <c r="G36" s="478" t="s">
        <v>424</v>
      </c>
    </row>
    <row r="37" spans="1:7" ht="22.5" x14ac:dyDescent="0.25">
      <c r="A37" s="303" t="s">
        <v>100</v>
      </c>
      <c r="B37" s="304" t="s">
        <v>336</v>
      </c>
      <c r="C37" s="304" t="s">
        <v>425</v>
      </c>
      <c r="D37" s="304" t="s">
        <v>398</v>
      </c>
      <c r="E37" s="304" t="s">
        <v>329</v>
      </c>
      <c r="F37" s="304" t="s">
        <v>342</v>
      </c>
      <c r="G37" s="479"/>
    </row>
    <row r="38" spans="1:7" x14ac:dyDescent="0.25">
      <c r="A38" s="309"/>
      <c r="B38" s="310"/>
      <c r="C38" s="310"/>
      <c r="D38" s="310"/>
      <c r="E38" s="310"/>
      <c r="F38" s="310"/>
      <c r="G38" s="310"/>
    </row>
    <row r="39" spans="1:7" x14ac:dyDescent="0.25">
      <c r="A39" s="311" t="s">
        <v>427</v>
      </c>
      <c r="B39" s="405">
        <v>0</v>
      </c>
      <c r="C39" s="405">
        <v>0</v>
      </c>
      <c r="D39" s="405">
        <f>B39+C39</f>
        <v>0</v>
      </c>
      <c r="E39" s="405">
        <v>0</v>
      </c>
      <c r="F39" s="405">
        <v>0</v>
      </c>
      <c r="G39" s="405">
        <f>D39-E39</f>
        <v>0</v>
      </c>
    </row>
    <row r="40" spans="1:7" x14ac:dyDescent="0.25">
      <c r="A40" s="311" t="s">
        <v>428</v>
      </c>
      <c r="B40" s="405">
        <v>0</v>
      </c>
      <c r="C40" s="405">
        <v>0</v>
      </c>
      <c r="D40" s="405">
        <f t="shared" ref="D40:D42" si="42">B40+C40</f>
        <v>0</v>
      </c>
      <c r="E40" s="405">
        <v>0</v>
      </c>
      <c r="F40" s="405">
        <v>0</v>
      </c>
      <c r="G40" s="405">
        <f t="shared" ref="G40:G42" si="43">D40-E40</f>
        <v>0</v>
      </c>
    </row>
    <row r="41" spans="1:7" x14ac:dyDescent="0.25">
      <c r="A41" s="311" t="s">
        <v>429</v>
      </c>
      <c r="B41" s="405">
        <v>0</v>
      </c>
      <c r="C41" s="405">
        <v>0</v>
      </c>
      <c r="D41" s="405">
        <f t="shared" si="42"/>
        <v>0</v>
      </c>
      <c r="E41" s="405">
        <v>0</v>
      </c>
      <c r="F41" s="405">
        <v>0</v>
      </c>
      <c r="G41" s="405">
        <f t="shared" si="43"/>
        <v>0</v>
      </c>
    </row>
    <row r="42" spans="1:7" x14ac:dyDescent="0.25">
      <c r="A42" s="311" t="s">
        <v>430</v>
      </c>
      <c r="B42" s="405">
        <v>0</v>
      </c>
      <c r="C42" s="405">
        <v>0</v>
      </c>
      <c r="D42" s="405">
        <f t="shared" si="42"/>
        <v>0</v>
      </c>
      <c r="E42" s="405">
        <v>0</v>
      </c>
      <c r="F42" s="405">
        <v>0</v>
      </c>
      <c r="G42" s="405">
        <f t="shared" si="43"/>
        <v>0</v>
      </c>
    </row>
    <row r="43" spans="1:7" x14ac:dyDescent="0.25">
      <c r="A43" s="311"/>
      <c r="B43" s="405"/>
      <c r="C43" s="405"/>
      <c r="D43" s="405"/>
      <c r="E43" s="405"/>
      <c r="F43" s="405"/>
      <c r="G43" s="405"/>
    </row>
    <row r="44" spans="1:7" x14ac:dyDescent="0.25">
      <c r="A44" s="308" t="s">
        <v>426</v>
      </c>
      <c r="B44" s="406">
        <f t="shared" ref="B44:G44" si="44">SUM(B39:B42)</f>
        <v>0</v>
      </c>
      <c r="C44" s="406">
        <f t="shared" si="44"/>
        <v>0</v>
      </c>
      <c r="D44" s="406">
        <f t="shared" si="44"/>
        <v>0</v>
      </c>
      <c r="E44" s="406">
        <f t="shared" si="44"/>
        <v>0</v>
      </c>
      <c r="F44" s="406">
        <f t="shared" si="44"/>
        <v>0</v>
      </c>
      <c r="G44" s="406">
        <f t="shared" si="44"/>
        <v>0</v>
      </c>
    </row>
    <row r="47" spans="1:7" ht="59.45" customHeight="1" x14ac:dyDescent="0.25">
      <c r="A47" s="483" t="s">
        <v>674</v>
      </c>
      <c r="B47" s="484"/>
      <c r="C47" s="484"/>
      <c r="D47" s="484"/>
      <c r="E47" s="484"/>
      <c r="F47" s="484"/>
      <c r="G47" s="485"/>
    </row>
    <row r="48" spans="1:7" x14ac:dyDescent="0.25">
      <c r="A48" s="298"/>
      <c r="B48" s="299"/>
      <c r="C48" s="300"/>
      <c r="D48" s="301" t="s">
        <v>423</v>
      </c>
      <c r="E48" s="300"/>
      <c r="F48" s="302"/>
      <c r="G48" s="478" t="s">
        <v>424</v>
      </c>
    </row>
    <row r="49" spans="1:7" ht="22.5" x14ac:dyDescent="0.25">
      <c r="A49" s="303" t="s">
        <v>100</v>
      </c>
      <c r="B49" s="304" t="s">
        <v>336</v>
      </c>
      <c r="C49" s="304" t="s">
        <v>425</v>
      </c>
      <c r="D49" s="304" t="s">
        <v>398</v>
      </c>
      <c r="E49" s="304" t="s">
        <v>329</v>
      </c>
      <c r="F49" s="304" t="s">
        <v>342</v>
      </c>
      <c r="G49" s="479"/>
    </row>
    <row r="50" spans="1:7" x14ac:dyDescent="0.25">
      <c r="A50" s="309"/>
      <c r="B50" s="310"/>
      <c r="C50" s="310"/>
      <c r="D50" s="310"/>
      <c r="E50" s="310"/>
      <c r="F50" s="310"/>
      <c r="G50" s="310"/>
    </row>
    <row r="51" spans="1:7" ht="30" x14ac:dyDescent="0.25">
      <c r="A51" s="312" t="s">
        <v>431</v>
      </c>
      <c r="B51" s="405">
        <v>0</v>
      </c>
      <c r="C51" s="405">
        <v>0</v>
      </c>
      <c r="D51" s="405">
        <f t="shared" ref="D51:D63" si="45">B51+C51</f>
        <v>0</v>
      </c>
      <c r="E51" s="405">
        <v>0</v>
      </c>
      <c r="F51" s="405">
        <v>0</v>
      </c>
      <c r="G51" s="405">
        <f t="shared" ref="G51:G63" si="46">D51-E51</f>
        <v>0</v>
      </c>
    </row>
    <row r="52" spans="1:7" x14ac:dyDescent="0.25">
      <c r="A52" s="312"/>
      <c r="B52" s="405"/>
      <c r="C52" s="405"/>
      <c r="D52" s="405"/>
      <c r="E52" s="405"/>
      <c r="F52" s="405"/>
      <c r="G52" s="405"/>
    </row>
    <row r="53" spans="1:7" x14ac:dyDescent="0.25">
      <c r="A53" s="312" t="s">
        <v>432</v>
      </c>
      <c r="B53" s="405">
        <v>0</v>
      </c>
      <c r="C53" s="405">
        <v>0</v>
      </c>
      <c r="D53" s="405">
        <f t="shared" si="45"/>
        <v>0</v>
      </c>
      <c r="E53" s="405">
        <v>0</v>
      </c>
      <c r="F53" s="405">
        <v>0</v>
      </c>
      <c r="G53" s="405">
        <f t="shared" si="46"/>
        <v>0</v>
      </c>
    </row>
    <row r="54" spans="1:7" x14ac:dyDescent="0.25">
      <c r="A54" s="312"/>
      <c r="B54" s="405"/>
      <c r="C54" s="405"/>
      <c r="D54" s="405"/>
      <c r="E54" s="405"/>
      <c r="F54" s="405"/>
      <c r="G54" s="405"/>
    </row>
    <row r="55" spans="1:7" ht="30" x14ac:dyDescent="0.25">
      <c r="A55" s="312" t="s">
        <v>433</v>
      </c>
      <c r="B55" s="405">
        <v>0</v>
      </c>
      <c r="C55" s="405">
        <v>0</v>
      </c>
      <c r="D55" s="405">
        <f t="shared" si="45"/>
        <v>0</v>
      </c>
      <c r="E55" s="405">
        <v>0</v>
      </c>
      <c r="F55" s="405">
        <v>0</v>
      </c>
      <c r="G55" s="405">
        <f t="shared" si="46"/>
        <v>0</v>
      </c>
    </row>
    <row r="56" spans="1:7" x14ac:dyDescent="0.25">
      <c r="A56" s="312"/>
      <c r="B56" s="405"/>
      <c r="C56" s="405"/>
      <c r="D56" s="405"/>
      <c r="E56" s="405"/>
      <c r="F56" s="405"/>
      <c r="G56" s="405"/>
    </row>
    <row r="57" spans="1:7" ht="30" x14ac:dyDescent="0.25">
      <c r="A57" s="312" t="s">
        <v>434</v>
      </c>
      <c r="B57" s="405">
        <v>0</v>
      </c>
      <c r="C57" s="405">
        <v>0</v>
      </c>
      <c r="D57" s="405">
        <f t="shared" si="45"/>
        <v>0</v>
      </c>
      <c r="E57" s="405">
        <v>0</v>
      </c>
      <c r="F57" s="405">
        <v>0</v>
      </c>
      <c r="G57" s="405">
        <f t="shared" si="46"/>
        <v>0</v>
      </c>
    </row>
    <row r="58" spans="1:7" x14ac:dyDescent="0.25">
      <c r="A58" s="312"/>
      <c r="B58" s="405"/>
      <c r="C58" s="405"/>
      <c r="D58" s="405"/>
      <c r="E58" s="405"/>
      <c r="F58" s="405"/>
      <c r="G58" s="405"/>
    </row>
    <row r="59" spans="1:7" ht="45" x14ac:dyDescent="0.25">
      <c r="A59" s="312" t="s">
        <v>435</v>
      </c>
      <c r="B59" s="405">
        <v>0</v>
      </c>
      <c r="C59" s="405">
        <v>0</v>
      </c>
      <c r="D59" s="405">
        <f t="shared" si="45"/>
        <v>0</v>
      </c>
      <c r="E59" s="405">
        <v>0</v>
      </c>
      <c r="F59" s="405">
        <v>0</v>
      </c>
      <c r="G59" s="405">
        <f t="shared" si="46"/>
        <v>0</v>
      </c>
    </row>
    <row r="60" spans="1:7" x14ac:dyDescent="0.25">
      <c r="A60" s="312"/>
      <c r="B60" s="405"/>
      <c r="C60" s="405"/>
      <c r="D60" s="405"/>
      <c r="E60" s="405"/>
      <c r="F60" s="405"/>
      <c r="G60" s="405"/>
    </row>
    <row r="61" spans="1:7" ht="45" x14ac:dyDescent="0.25">
      <c r="A61" s="312" t="s">
        <v>436</v>
      </c>
      <c r="B61" s="405">
        <v>0</v>
      </c>
      <c r="C61" s="405">
        <v>0</v>
      </c>
      <c r="D61" s="405">
        <f t="shared" ref="D61" si="47">B61+C61</f>
        <v>0</v>
      </c>
      <c r="E61" s="405">
        <v>0</v>
      </c>
      <c r="F61" s="405">
        <v>0</v>
      </c>
      <c r="G61" s="405">
        <f t="shared" ref="G61" si="48">D61-E61</f>
        <v>0</v>
      </c>
    </row>
    <row r="62" spans="1:7" x14ac:dyDescent="0.25">
      <c r="A62" s="312"/>
      <c r="B62" s="405"/>
      <c r="C62" s="405"/>
      <c r="D62" s="405"/>
      <c r="E62" s="405"/>
      <c r="F62" s="405"/>
      <c r="G62" s="405"/>
    </row>
    <row r="63" spans="1:7" ht="30" x14ac:dyDescent="0.25">
      <c r="A63" s="312" t="s">
        <v>437</v>
      </c>
      <c r="B63" s="405">
        <v>0</v>
      </c>
      <c r="C63" s="405">
        <v>0</v>
      </c>
      <c r="D63" s="405">
        <f t="shared" si="45"/>
        <v>0</v>
      </c>
      <c r="E63" s="405">
        <v>0</v>
      </c>
      <c r="F63" s="405">
        <v>0</v>
      </c>
      <c r="G63" s="405">
        <f t="shared" si="46"/>
        <v>0</v>
      </c>
    </row>
    <row r="64" spans="1:7" x14ac:dyDescent="0.25">
      <c r="A64" s="312"/>
      <c r="B64" s="405"/>
      <c r="C64" s="405"/>
      <c r="D64" s="405"/>
      <c r="E64" s="405"/>
      <c r="F64" s="405"/>
      <c r="G64" s="405"/>
    </row>
    <row r="65" spans="1:7" ht="30" x14ac:dyDescent="0.25">
      <c r="A65" s="312" t="s">
        <v>438</v>
      </c>
      <c r="B65" s="405">
        <v>0</v>
      </c>
      <c r="C65" s="405">
        <v>0</v>
      </c>
      <c r="D65" s="405">
        <f t="shared" ref="D65" si="49">B65+C65</f>
        <v>0</v>
      </c>
      <c r="E65" s="405">
        <v>0</v>
      </c>
      <c r="F65" s="405">
        <v>0</v>
      </c>
      <c r="G65" s="405">
        <f t="shared" ref="G65" si="50">D65-E65</f>
        <v>0</v>
      </c>
    </row>
    <row r="66" spans="1:7" x14ac:dyDescent="0.25">
      <c r="A66" s="312"/>
      <c r="B66" s="405"/>
      <c r="C66" s="405"/>
      <c r="D66" s="405"/>
      <c r="E66" s="405"/>
      <c r="F66" s="405"/>
      <c r="G66" s="405"/>
    </row>
    <row r="67" spans="1:7" x14ac:dyDescent="0.25">
      <c r="A67" s="308" t="s">
        <v>426</v>
      </c>
      <c r="B67" s="406">
        <f t="shared" ref="B67:G67" si="51">SUM(B51:B65)</f>
        <v>0</v>
      </c>
      <c r="C67" s="406">
        <f t="shared" si="51"/>
        <v>0</v>
      </c>
      <c r="D67" s="406">
        <f t="shared" si="51"/>
        <v>0</v>
      </c>
      <c r="E67" s="406">
        <f t="shared" si="51"/>
        <v>0</v>
      </c>
      <c r="F67" s="406">
        <f t="shared" si="51"/>
        <v>0</v>
      </c>
      <c r="G67" s="406">
        <f t="shared" si="51"/>
        <v>0</v>
      </c>
    </row>
    <row r="69" spans="1:7" x14ac:dyDescent="0.25">
      <c r="A69" s="297" t="s">
        <v>439</v>
      </c>
    </row>
  </sheetData>
  <sheetProtection formatCells="0" formatColumns="0" formatRows="0" insertRows="0" deleteRows="0" autoFilter="0"/>
  <mergeCells count="6">
    <mergeCell ref="G48:G49"/>
    <mergeCell ref="A1:G1"/>
    <mergeCell ref="G2:G3"/>
    <mergeCell ref="A35:G35"/>
    <mergeCell ref="G36:G37"/>
    <mergeCell ref="A47:G47"/>
  </mergeCells>
  <printOptions horizontalCentered="1"/>
  <pageMargins left="0.31496062992125984" right="0.31496062992125984" top="0.74803149606299213" bottom="0.74803149606299213" header="0.31496062992125984" footer="0.31496062992125984"/>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zoomScaleNormal="100" workbookViewId="0">
      <selection activeCell="R15" sqref="R15"/>
    </sheetView>
  </sheetViews>
  <sheetFormatPr baseColWidth="10" defaultColWidth="9.28515625" defaultRowHeight="15" x14ac:dyDescent="0.25"/>
  <cols>
    <col min="1" max="1" width="37.140625" style="297" customWidth="1"/>
    <col min="2" max="7" width="14.28515625" style="297" customWidth="1"/>
    <col min="8" max="16384" width="9.28515625" style="297"/>
  </cols>
  <sheetData>
    <row r="1" spans="1:7" ht="64.900000000000006" customHeight="1" x14ac:dyDescent="0.25">
      <c r="A1" s="483" t="s">
        <v>647</v>
      </c>
      <c r="B1" s="484"/>
      <c r="C1" s="484"/>
      <c r="D1" s="484"/>
      <c r="E1" s="484"/>
      <c r="F1" s="484"/>
      <c r="G1" s="485"/>
    </row>
    <row r="2" spans="1:7" x14ac:dyDescent="0.25">
      <c r="A2" s="298"/>
      <c r="B2" s="299"/>
      <c r="C2" s="300"/>
      <c r="D2" s="301" t="s">
        <v>423</v>
      </c>
      <c r="E2" s="300"/>
      <c r="F2" s="302"/>
      <c r="G2" s="478" t="s">
        <v>424</v>
      </c>
    </row>
    <row r="3" spans="1:7" ht="24.95" customHeight="1" x14ac:dyDescent="0.25">
      <c r="A3" s="303" t="s">
        <v>100</v>
      </c>
      <c r="B3" s="304" t="s">
        <v>336</v>
      </c>
      <c r="C3" s="304" t="s">
        <v>425</v>
      </c>
      <c r="D3" s="304" t="s">
        <v>398</v>
      </c>
      <c r="E3" s="304" t="s">
        <v>329</v>
      </c>
      <c r="F3" s="304" t="s">
        <v>342</v>
      </c>
      <c r="G3" s="479"/>
    </row>
    <row r="4" spans="1:7" x14ac:dyDescent="0.25">
      <c r="A4" s="309"/>
      <c r="B4" s="310"/>
      <c r="C4" s="310"/>
      <c r="D4" s="310"/>
      <c r="E4" s="310"/>
      <c r="F4" s="310"/>
      <c r="G4" s="310"/>
    </row>
    <row r="5" spans="1:7" x14ac:dyDescent="0.25">
      <c r="A5" s="313" t="s">
        <v>440</v>
      </c>
      <c r="B5" s="405">
        <v>918234698.42999995</v>
      </c>
      <c r="C5" s="405">
        <v>14765995.359999999</v>
      </c>
      <c r="D5" s="405">
        <f>B5+C5</f>
        <v>933000693.78999996</v>
      </c>
      <c r="E5" s="405">
        <v>152780564.27000001</v>
      </c>
      <c r="F5" s="405">
        <v>149791862.16999999</v>
      </c>
      <c r="G5" s="405">
        <f>D5-E5</f>
        <v>780220129.51999998</v>
      </c>
    </row>
    <row r="6" spans="1:7" x14ac:dyDescent="0.25">
      <c r="A6" s="313"/>
      <c r="B6" s="405"/>
      <c r="C6" s="405"/>
      <c r="D6" s="405"/>
      <c r="E6" s="405"/>
      <c r="F6" s="405"/>
      <c r="G6" s="405"/>
    </row>
    <row r="7" spans="1:7" ht="10.15" customHeight="1" x14ac:dyDescent="0.25">
      <c r="A7" s="313" t="s">
        <v>441</v>
      </c>
      <c r="B7" s="405">
        <v>183484132.97999999</v>
      </c>
      <c r="C7" s="405">
        <v>131479949.14</v>
      </c>
      <c r="D7" s="405">
        <f>B7+C7</f>
        <v>314964082.12</v>
      </c>
      <c r="E7" s="405">
        <v>74009036.010000005</v>
      </c>
      <c r="F7" s="405">
        <v>73835569.609999999</v>
      </c>
      <c r="G7" s="405">
        <f>D7-E7</f>
        <v>240955046.11000001</v>
      </c>
    </row>
    <row r="8" spans="1:7" x14ac:dyDescent="0.25">
      <c r="A8" s="313"/>
      <c r="B8" s="405"/>
      <c r="C8" s="405"/>
      <c r="D8" s="405"/>
      <c r="E8" s="405"/>
      <c r="F8" s="405"/>
      <c r="G8" s="405"/>
    </row>
    <row r="9" spans="1:7" ht="25.15" customHeight="1" x14ac:dyDescent="0.25">
      <c r="A9" s="313" t="s">
        <v>442</v>
      </c>
      <c r="B9" s="405">
        <v>8450000</v>
      </c>
      <c r="C9" s="405">
        <v>0</v>
      </c>
      <c r="D9" s="405">
        <f>B9+C9</f>
        <v>8450000</v>
      </c>
      <c r="E9" s="405">
        <v>2546760.52</v>
      </c>
      <c r="F9" s="405">
        <v>2546760.52</v>
      </c>
      <c r="G9" s="405">
        <f>D9-E9</f>
        <v>5903239.4800000004</v>
      </c>
    </row>
    <row r="10" spans="1:7" x14ac:dyDescent="0.25">
      <c r="A10" s="313"/>
      <c r="B10" s="405"/>
      <c r="C10" s="405"/>
      <c r="D10" s="405"/>
      <c r="E10" s="405"/>
      <c r="F10" s="405"/>
      <c r="G10" s="405"/>
    </row>
    <row r="11" spans="1:7" ht="10.15" customHeight="1" x14ac:dyDescent="0.25">
      <c r="A11" s="313" t="s">
        <v>130</v>
      </c>
      <c r="B11" s="405">
        <v>0</v>
      </c>
      <c r="C11" s="405">
        <v>0</v>
      </c>
      <c r="D11" s="405">
        <f>B11+C11</f>
        <v>0</v>
      </c>
      <c r="E11" s="405">
        <v>0</v>
      </c>
      <c r="F11" s="405">
        <v>0</v>
      </c>
      <c r="G11" s="405">
        <f>D11-E11</f>
        <v>0</v>
      </c>
    </row>
    <row r="12" spans="1:7" x14ac:dyDescent="0.25">
      <c r="A12" s="313"/>
      <c r="B12" s="405"/>
      <c r="C12" s="405"/>
      <c r="D12" s="405"/>
      <c r="E12" s="405"/>
      <c r="F12" s="405"/>
      <c r="G12" s="405"/>
    </row>
    <row r="13" spans="1:7" x14ac:dyDescent="0.25">
      <c r="A13" s="314" t="s">
        <v>136</v>
      </c>
      <c r="B13" s="405">
        <v>0</v>
      </c>
      <c r="C13" s="405">
        <v>0</v>
      </c>
      <c r="D13" s="405">
        <f>B13+C13</f>
        <v>0</v>
      </c>
      <c r="E13" s="405">
        <v>0</v>
      </c>
      <c r="F13" s="405">
        <v>0</v>
      </c>
      <c r="G13" s="405">
        <f>D13-E13</f>
        <v>0</v>
      </c>
    </row>
    <row r="14" spans="1:7" x14ac:dyDescent="0.25">
      <c r="A14" s="315"/>
      <c r="B14" s="407"/>
      <c r="C14" s="407"/>
      <c r="D14" s="407"/>
      <c r="E14" s="407"/>
      <c r="F14" s="407"/>
      <c r="G14" s="407"/>
    </row>
    <row r="15" spans="1:7" x14ac:dyDescent="0.25">
      <c r="A15" s="316" t="s">
        <v>426</v>
      </c>
      <c r="B15" s="408">
        <f t="shared" ref="B15:G15" si="0">SUM(B5+B7+B9+B11+B13)</f>
        <v>1110168831.4099998</v>
      </c>
      <c r="C15" s="408">
        <f t="shared" si="0"/>
        <v>146245944.5</v>
      </c>
      <c r="D15" s="408">
        <f t="shared" si="0"/>
        <v>1256414775.9099998</v>
      </c>
      <c r="E15" s="408">
        <f t="shared" si="0"/>
        <v>229336360.80000004</v>
      </c>
      <c r="F15" s="408">
        <f t="shared" si="0"/>
        <v>226174192.29999998</v>
      </c>
      <c r="G15" s="408">
        <f t="shared" si="0"/>
        <v>1027078415.11</v>
      </c>
    </row>
  </sheetData>
  <sheetProtection formatCells="0" formatColumns="0" formatRows="0" autoFilter="0"/>
  <mergeCells count="2">
    <mergeCell ref="A1:G1"/>
    <mergeCell ref="G2:G3"/>
  </mergeCells>
  <printOptions horizontalCentered="1"/>
  <pageMargins left="0.51181102362204722" right="0.70866141732283472" top="0.74803149606299213" bottom="0.74803149606299213" header="0.31496062992125984" footer="0.31496062992125984"/>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zoomScaleNormal="100" workbookViewId="0">
      <selection activeCell="J17" sqref="J17"/>
    </sheetView>
  </sheetViews>
  <sheetFormatPr baseColWidth="10" defaultColWidth="9.28515625" defaultRowHeight="15" x14ac:dyDescent="0.25"/>
  <cols>
    <col min="1" max="1" width="48.85546875" style="297" customWidth="1"/>
    <col min="2" max="2" width="14.28515625" style="297" customWidth="1"/>
    <col min="3" max="3" width="13.85546875" style="297" customWidth="1"/>
    <col min="4" max="7" width="14.28515625" style="297" customWidth="1"/>
    <col min="8" max="16384" width="9.28515625" style="297"/>
  </cols>
  <sheetData>
    <row r="1" spans="1:7" ht="60.6" customHeight="1" x14ac:dyDescent="0.25">
      <c r="A1" s="484" t="s">
        <v>646</v>
      </c>
      <c r="B1" s="484"/>
      <c r="C1" s="484"/>
      <c r="D1" s="484"/>
      <c r="E1" s="484"/>
      <c r="F1" s="484"/>
      <c r="G1" s="485"/>
    </row>
    <row r="2" spans="1:7" x14ac:dyDescent="0.25">
      <c r="A2" s="298"/>
      <c r="B2" s="299"/>
      <c r="C2" s="300"/>
      <c r="D2" s="301" t="s">
        <v>423</v>
      </c>
      <c r="E2" s="300"/>
      <c r="F2" s="302"/>
      <c r="G2" s="478" t="s">
        <v>424</v>
      </c>
    </row>
    <row r="3" spans="1:7" ht="24.95" customHeight="1" x14ac:dyDescent="0.25">
      <c r="A3" s="303" t="s">
        <v>100</v>
      </c>
      <c r="B3" s="304" t="s">
        <v>336</v>
      </c>
      <c r="C3" s="304" t="s">
        <v>425</v>
      </c>
      <c r="D3" s="304" t="s">
        <v>398</v>
      </c>
      <c r="E3" s="304" t="s">
        <v>329</v>
      </c>
      <c r="F3" s="304" t="s">
        <v>342</v>
      </c>
      <c r="G3" s="479"/>
    </row>
    <row r="4" spans="1:7" x14ac:dyDescent="0.25">
      <c r="A4" s="317" t="s">
        <v>122</v>
      </c>
      <c r="B4" s="409">
        <f>SUM(B5:B11)</f>
        <v>506683386.30999994</v>
      </c>
      <c r="C4" s="409">
        <f>SUM(C5:C11)</f>
        <v>0</v>
      </c>
      <c r="D4" s="409">
        <f>B4+C4</f>
        <v>506683386.30999994</v>
      </c>
      <c r="E4" s="409">
        <f>SUM(E5:E11)</f>
        <v>86989209.859999999</v>
      </c>
      <c r="F4" s="409">
        <f>SUM(F5:F11)</f>
        <v>86989209.859999999</v>
      </c>
      <c r="G4" s="409">
        <f>D4-E4</f>
        <v>419694176.44999993</v>
      </c>
    </row>
    <row r="5" spans="1:7" x14ac:dyDescent="0.25">
      <c r="A5" s="318" t="s">
        <v>443</v>
      </c>
      <c r="B5" s="405">
        <v>292112888.13999999</v>
      </c>
      <c r="C5" s="405">
        <v>0</v>
      </c>
      <c r="D5" s="405">
        <f t="shared" ref="D5:D68" si="0">B5+C5</f>
        <v>292112888.13999999</v>
      </c>
      <c r="E5" s="405">
        <v>55478032.740000002</v>
      </c>
      <c r="F5" s="405">
        <v>55478032.740000002</v>
      </c>
      <c r="G5" s="405">
        <f t="shared" ref="G5:G68" si="1">D5-E5</f>
        <v>236634855.39999998</v>
      </c>
    </row>
    <row r="6" spans="1:7" x14ac:dyDescent="0.25">
      <c r="A6" s="318" t="s">
        <v>444</v>
      </c>
      <c r="B6" s="405">
        <v>2035624.21</v>
      </c>
      <c r="C6" s="405">
        <v>0</v>
      </c>
      <c r="D6" s="405">
        <f t="shared" si="0"/>
        <v>2035624.21</v>
      </c>
      <c r="E6" s="405">
        <v>1300889.8</v>
      </c>
      <c r="F6" s="405">
        <v>1300889.8</v>
      </c>
      <c r="G6" s="405">
        <f t="shared" si="1"/>
        <v>734734.40999999992</v>
      </c>
    </row>
    <row r="7" spans="1:7" x14ac:dyDescent="0.25">
      <c r="A7" s="318" t="s">
        <v>445</v>
      </c>
      <c r="B7" s="405">
        <v>59517678.490000002</v>
      </c>
      <c r="C7" s="405">
        <v>0</v>
      </c>
      <c r="D7" s="405">
        <f t="shared" si="0"/>
        <v>59517678.490000002</v>
      </c>
      <c r="E7" s="405">
        <v>6725240.5</v>
      </c>
      <c r="F7" s="405">
        <v>6725240.5</v>
      </c>
      <c r="G7" s="405">
        <f t="shared" si="1"/>
        <v>52792437.990000002</v>
      </c>
    </row>
    <row r="8" spans="1:7" x14ac:dyDescent="0.25">
      <c r="A8" s="318" t="s">
        <v>446</v>
      </c>
      <c r="B8" s="405">
        <v>110278901.97</v>
      </c>
      <c r="C8" s="405">
        <v>0</v>
      </c>
      <c r="D8" s="405">
        <f t="shared" si="0"/>
        <v>110278901.97</v>
      </c>
      <c r="E8" s="405">
        <v>16097891.52</v>
      </c>
      <c r="F8" s="405">
        <v>16097891.52</v>
      </c>
      <c r="G8" s="405">
        <f t="shared" si="1"/>
        <v>94181010.450000003</v>
      </c>
    </row>
    <row r="9" spans="1:7" x14ac:dyDescent="0.25">
      <c r="A9" s="318" t="s">
        <v>447</v>
      </c>
      <c r="B9" s="405">
        <v>41925101.600000001</v>
      </c>
      <c r="C9" s="405">
        <v>0</v>
      </c>
      <c r="D9" s="405">
        <f t="shared" si="0"/>
        <v>41925101.600000001</v>
      </c>
      <c r="E9" s="405">
        <v>7387155.2999999998</v>
      </c>
      <c r="F9" s="405">
        <v>7387155.2999999998</v>
      </c>
      <c r="G9" s="405">
        <f t="shared" si="1"/>
        <v>34537946.300000004</v>
      </c>
    </row>
    <row r="10" spans="1:7" x14ac:dyDescent="0.25">
      <c r="A10" s="318" t="s">
        <v>448</v>
      </c>
      <c r="B10" s="405">
        <v>813191.9</v>
      </c>
      <c r="C10" s="405">
        <v>0</v>
      </c>
      <c r="D10" s="405">
        <f t="shared" si="0"/>
        <v>813191.9</v>
      </c>
      <c r="E10" s="405">
        <v>0</v>
      </c>
      <c r="F10" s="405">
        <v>0</v>
      </c>
      <c r="G10" s="405">
        <f t="shared" si="1"/>
        <v>813191.9</v>
      </c>
    </row>
    <row r="11" spans="1:7" x14ac:dyDescent="0.25">
      <c r="A11" s="318" t="s">
        <v>449</v>
      </c>
      <c r="B11" s="405">
        <v>0</v>
      </c>
      <c r="C11" s="405">
        <v>0</v>
      </c>
      <c r="D11" s="405">
        <f t="shared" si="0"/>
        <v>0</v>
      </c>
      <c r="E11" s="405">
        <v>0</v>
      </c>
      <c r="F11" s="405">
        <v>0</v>
      </c>
      <c r="G11" s="405">
        <f t="shared" si="1"/>
        <v>0</v>
      </c>
    </row>
    <row r="12" spans="1:7" x14ac:dyDescent="0.25">
      <c r="A12" s="317" t="s">
        <v>123</v>
      </c>
      <c r="B12" s="410">
        <f>SUM(B13:B21)</f>
        <v>105596423.09</v>
      </c>
      <c r="C12" s="410">
        <f>SUM(C13:C21)</f>
        <v>5715608.5899999999</v>
      </c>
      <c r="D12" s="410">
        <f t="shared" si="0"/>
        <v>111312031.68000001</v>
      </c>
      <c r="E12" s="410">
        <f>SUM(E13:E21)</f>
        <v>11319250.149999999</v>
      </c>
      <c r="F12" s="410">
        <f>SUM(F13:F21)</f>
        <v>8666600.0499999989</v>
      </c>
      <c r="G12" s="410">
        <f t="shared" si="1"/>
        <v>99992781.530000001</v>
      </c>
    </row>
    <row r="13" spans="1:7" x14ac:dyDescent="0.25">
      <c r="A13" s="318" t="s">
        <v>450</v>
      </c>
      <c r="B13" s="405">
        <v>9504049.8399999999</v>
      </c>
      <c r="C13" s="405">
        <v>42400.32</v>
      </c>
      <c r="D13" s="405">
        <f t="shared" si="0"/>
        <v>9546450.1600000001</v>
      </c>
      <c r="E13" s="405">
        <v>334660.27</v>
      </c>
      <c r="F13" s="405">
        <v>318235.28000000003</v>
      </c>
      <c r="G13" s="405">
        <f t="shared" si="1"/>
        <v>9211789.8900000006</v>
      </c>
    </row>
    <row r="14" spans="1:7" x14ac:dyDescent="0.25">
      <c r="A14" s="318" t="s">
        <v>451</v>
      </c>
      <c r="B14" s="405">
        <v>5313703.1399999997</v>
      </c>
      <c r="C14" s="405">
        <v>137077.20000000001</v>
      </c>
      <c r="D14" s="405">
        <f t="shared" si="0"/>
        <v>5450780.3399999999</v>
      </c>
      <c r="E14" s="405">
        <v>922645.88</v>
      </c>
      <c r="F14" s="405">
        <v>699152.83</v>
      </c>
      <c r="G14" s="405">
        <f t="shared" si="1"/>
        <v>4528134.46</v>
      </c>
    </row>
    <row r="15" spans="1:7" x14ac:dyDescent="0.25">
      <c r="A15" s="318" t="s">
        <v>452</v>
      </c>
      <c r="B15" s="405">
        <v>588560</v>
      </c>
      <c r="C15" s="405">
        <v>0</v>
      </c>
      <c r="D15" s="405">
        <f t="shared" si="0"/>
        <v>588560</v>
      </c>
      <c r="E15" s="405">
        <v>0</v>
      </c>
      <c r="F15" s="405">
        <v>0</v>
      </c>
      <c r="G15" s="405">
        <f t="shared" si="1"/>
        <v>588560</v>
      </c>
    </row>
    <row r="16" spans="1:7" x14ac:dyDescent="0.25">
      <c r="A16" s="318" t="s">
        <v>453</v>
      </c>
      <c r="B16" s="405">
        <v>32103718.949999999</v>
      </c>
      <c r="C16" s="405">
        <v>3602867.2</v>
      </c>
      <c r="D16" s="405">
        <f t="shared" si="0"/>
        <v>35706586.149999999</v>
      </c>
      <c r="E16" s="405">
        <v>2239561.84</v>
      </c>
      <c r="F16" s="405">
        <v>1311224.3999999999</v>
      </c>
      <c r="G16" s="405">
        <f t="shared" si="1"/>
        <v>33467024.309999999</v>
      </c>
    </row>
    <row r="17" spans="1:7" x14ac:dyDescent="0.25">
      <c r="A17" s="318" t="s">
        <v>454</v>
      </c>
      <c r="B17" s="405">
        <v>1990042.66</v>
      </c>
      <c r="C17" s="405">
        <v>0</v>
      </c>
      <c r="D17" s="405">
        <f t="shared" si="0"/>
        <v>1990042.66</v>
      </c>
      <c r="E17" s="405">
        <v>54264.61</v>
      </c>
      <c r="F17" s="405">
        <v>36724.61</v>
      </c>
      <c r="G17" s="405">
        <f t="shared" si="1"/>
        <v>1935778.0499999998</v>
      </c>
    </row>
    <row r="18" spans="1:7" x14ac:dyDescent="0.25">
      <c r="A18" s="318" t="s">
        <v>455</v>
      </c>
      <c r="B18" s="405">
        <v>26534424.879999999</v>
      </c>
      <c r="C18" s="405">
        <v>59683.87</v>
      </c>
      <c r="D18" s="405">
        <f t="shared" si="0"/>
        <v>26594108.75</v>
      </c>
      <c r="E18" s="405">
        <v>6324168.8099999996</v>
      </c>
      <c r="F18" s="405">
        <v>5389149.7599999998</v>
      </c>
      <c r="G18" s="405">
        <f t="shared" si="1"/>
        <v>20269939.940000001</v>
      </c>
    </row>
    <row r="19" spans="1:7" x14ac:dyDescent="0.25">
      <c r="A19" s="318" t="s">
        <v>456</v>
      </c>
      <c r="B19" s="405">
        <v>16920360.469999999</v>
      </c>
      <c r="C19" s="405">
        <v>146160</v>
      </c>
      <c r="D19" s="405">
        <f t="shared" si="0"/>
        <v>17066520.469999999</v>
      </c>
      <c r="E19" s="405">
        <v>267826.36</v>
      </c>
      <c r="F19" s="405">
        <v>78493.8</v>
      </c>
      <c r="G19" s="405">
        <f t="shared" si="1"/>
        <v>16798694.109999999</v>
      </c>
    </row>
    <row r="20" spans="1:7" x14ac:dyDescent="0.25">
      <c r="A20" s="318" t="s">
        <v>457</v>
      </c>
      <c r="B20" s="405">
        <v>975780</v>
      </c>
      <c r="C20" s="405">
        <v>1532420</v>
      </c>
      <c r="D20" s="405">
        <f t="shared" si="0"/>
        <v>2508200</v>
      </c>
      <c r="E20" s="405">
        <v>0</v>
      </c>
      <c r="F20" s="405">
        <v>0</v>
      </c>
      <c r="G20" s="405">
        <f t="shared" si="1"/>
        <v>2508200</v>
      </c>
    </row>
    <row r="21" spans="1:7" x14ac:dyDescent="0.25">
      <c r="A21" s="318" t="s">
        <v>458</v>
      </c>
      <c r="B21" s="405">
        <v>11665783.15</v>
      </c>
      <c r="C21" s="405">
        <v>195000</v>
      </c>
      <c r="D21" s="405">
        <f t="shared" si="0"/>
        <v>11860783.15</v>
      </c>
      <c r="E21" s="405">
        <v>1176122.3799999999</v>
      </c>
      <c r="F21" s="405">
        <v>833619.37</v>
      </c>
      <c r="G21" s="405">
        <f t="shared" si="1"/>
        <v>10684660.77</v>
      </c>
    </row>
    <row r="22" spans="1:7" x14ac:dyDescent="0.25">
      <c r="A22" s="317" t="s">
        <v>124</v>
      </c>
      <c r="B22" s="410">
        <f>SUM(B23:B31)</f>
        <v>135815273.30000001</v>
      </c>
      <c r="C22" s="410">
        <f>SUM(C23:C31)</f>
        <v>9024286.7699999996</v>
      </c>
      <c r="D22" s="410">
        <f t="shared" si="0"/>
        <v>144839560.07000002</v>
      </c>
      <c r="E22" s="410">
        <f>SUM(E23:E31)</f>
        <v>24812924.32</v>
      </c>
      <c r="F22" s="410">
        <f>SUM(F23:F31)</f>
        <v>24553432.32</v>
      </c>
      <c r="G22" s="410">
        <f t="shared" si="1"/>
        <v>120026635.75000003</v>
      </c>
    </row>
    <row r="23" spans="1:7" x14ac:dyDescent="0.25">
      <c r="A23" s="318" t="s">
        <v>459</v>
      </c>
      <c r="B23" s="405">
        <v>34290942.780000001</v>
      </c>
      <c r="C23" s="405">
        <v>0</v>
      </c>
      <c r="D23" s="405">
        <f t="shared" si="0"/>
        <v>34290942.780000001</v>
      </c>
      <c r="E23" s="405">
        <v>14646012.789999999</v>
      </c>
      <c r="F23" s="405">
        <v>14646012.789999999</v>
      </c>
      <c r="G23" s="405">
        <f t="shared" si="1"/>
        <v>19644929.990000002</v>
      </c>
    </row>
    <row r="24" spans="1:7" x14ac:dyDescent="0.25">
      <c r="A24" s="318" t="s">
        <v>460</v>
      </c>
      <c r="B24" s="405">
        <v>7510303.8799999999</v>
      </c>
      <c r="C24" s="405">
        <v>1287136</v>
      </c>
      <c r="D24" s="405">
        <f t="shared" si="0"/>
        <v>8797439.879999999</v>
      </c>
      <c r="E24" s="405">
        <v>469381.52</v>
      </c>
      <c r="F24" s="405">
        <v>469381.52</v>
      </c>
      <c r="G24" s="405">
        <f t="shared" si="1"/>
        <v>8328058.3599999994</v>
      </c>
    </row>
    <row r="25" spans="1:7" x14ac:dyDescent="0.25">
      <c r="A25" s="318" t="s">
        <v>461</v>
      </c>
      <c r="B25" s="405">
        <v>26105637.98</v>
      </c>
      <c r="C25" s="405">
        <v>3935927.79</v>
      </c>
      <c r="D25" s="405">
        <f t="shared" si="0"/>
        <v>30041565.77</v>
      </c>
      <c r="E25" s="405">
        <v>3981875.59</v>
      </c>
      <c r="F25" s="405">
        <v>3981875.59</v>
      </c>
      <c r="G25" s="405">
        <f t="shared" si="1"/>
        <v>26059690.18</v>
      </c>
    </row>
    <row r="26" spans="1:7" x14ac:dyDescent="0.25">
      <c r="A26" s="318" t="s">
        <v>462</v>
      </c>
      <c r="B26" s="405">
        <v>7900000</v>
      </c>
      <c r="C26" s="405">
        <v>9877.42</v>
      </c>
      <c r="D26" s="405">
        <f t="shared" si="0"/>
        <v>7909877.4199999999</v>
      </c>
      <c r="E26" s="405">
        <v>419324.75</v>
      </c>
      <c r="F26" s="405">
        <v>419324.75</v>
      </c>
      <c r="G26" s="405">
        <f t="shared" si="1"/>
        <v>7490552.6699999999</v>
      </c>
    </row>
    <row r="27" spans="1:7" x14ac:dyDescent="0.25">
      <c r="A27" s="318" t="s">
        <v>463</v>
      </c>
      <c r="B27" s="405">
        <v>18964783.809999999</v>
      </c>
      <c r="C27" s="405">
        <v>3485375.76</v>
      </c>
      <c r="D27" s="405">
        <f t="shared" si="0"/>
        <v>22450159.57</v>
      </c>
      <c r="E27" s="405">
        <v>2621492.75</v>
      </c>
      <c r="F27" s="405">
        <v>2621492.75</v>
      </c>
      <c r="G27" s="405">
        <f t="shared" si="1"/>
        <v>19828666.82</v>
      </c>
    </row>
    <row r="28" spans="1:7" x14ac:dyDescent="0.25">
      <c r="A28" s="318" t="s">
        <v>464</v>
      </c>
      <c r="B28" s="405">
        <v>9165708.8000000007</v>
      </c>
      <c r="C28" s="405">
        <v>91674.8</v>
      </c>
      <c r="D28" s="405">
        <f t="shared" si="0"/>
        <v>9257383.6000000015</v>
      </c>
      <c r="E28" s="405">
        <v>141254.71</v>
      </c>
      <c r="F28" s="405">
        <v>141254.71</v>
      </c>
      <c r="G28" s="405">
        <f t="shared" si="1"/>
        <v>9116128.8900000006</v>
      </c>
    </row>
    <row r="29" spans="1:7" x14ac:dyDescent="0.25">
      <c r="A29" s="318" t="s">
        <v>465</v>
      </c>
      <c r="B29" s="405">
        <v>1148335.01</v>
      </c>
      <c r="C29" s="405">
        <v>0</v>
      </c>
      <c r="D29" s="405">
        <f t="shared" si="0"/>
        <v>1148335.01</v>
      </c>
      <c r="E29" s="405">
        <v>76874.67</v>
      </c>
      <c r="F29" s="405">
        <v>76874.67</v>
      </c>
      <c r="G29" s="405">
        <f t="shared" si="1"/>
        <v>1071460.3400000001</v>
      </c>
    </row>
    <row r="30" spans="1:7" x14ac:dyDescent="0.25">
      <c r="A30" s="318" t="s">
        <v>466</v>
      </c>
      <c r="B30" s="405">
        <v>10602352</v>
      </c>
      <c r="C30" s="405">
        <v>138296</v>
      </c>
      <c r="D30" s="405">
        <f t="shared" si="0"/>
        <v>10740648</v>
      </c>
      <c r="E30" s="405">
        <v>1200843.54</v>
      </c>
      <c r="F30" s="405">
        <v>942627.54</v>
      </c>
      <c r="G30" s="405">
        <f t="shared" si="1"/>
        <v>9539804.4600000009</v>
      </c>
    </row>
    <row r="31" spans="1:7" x14ac:dyDescent="0.25">
      <c r="A31" s="318" t="s">
        <v>467</v>
      </c>
      <c r="B31" s="405">
        <v>20127209.039999999</v>
      </c>
      <c r="C31" s="405">
        <v>75999</v>
      </c>
      <c r="D31" s="405">
        <f t="shared" si="0"/>
        <v>20203208.039999999</v>
      </c>
      <c r="E31" s="405">
        <v>1255864</v>
      </c>
      <c r="F31" s="405">
        <v>1254588</v>
      </c>
      <c r="G31" s="405">
        <f t="shared" si="1"/>
        <v>18947344.039999999</v>
      </c>
    </row>
    <row r="32" spans="1:7" x14ac:dyDescent="0.25">
      <c r="A32" s="317" t="s">
        <v>125</v>
      </c>
      <c r="B32" s="410">
        <f>SUM(B33:B41)</f>
        <v>153489615.72999999</v>
      </c>
      <c r="C32" s="410">
        <f>SUM(C33:C41)</f>
        <v>26100</v>
      </c>
      <c r="D32" s="410">
        <f t="shared" si="0"/>
        <v>153515715.72999999</v>
      </c>
      <c r="E32" s="410">
        <f>SUM(E33:E41)</f>
        <v>27888526.16</v>
      </c>
      <c r="F32" s="410">
        <f>SUM(F33:F41)</f>
        <v>27811966.16</v>
      </c>
      <c r="G32" s="410">
        <f t="shared" si="1"/>
        <v>125627189.56999999</v>
      </c>
    </row>
    <row r="33" spans="1:7" x14ac:dyDescent="0.25">
      <c r="A33" s="318" t="s">
        <v>126</v>
      </c>
      <c r="B33" s="405">
        <v>0</v>
      </c>
      <c r="C33" s="405">
        <v>0</v>
      </c>
      <c r="D33" s="405">
        <f t="shared" si="0"/>
        <v>0</v>
      </c>
      <c r="E33" s="405">
        <v>0</v>
      </c>
      <c r="F33" s="405">
        <v>0</v>
      </c>
      <c r="G33" s="405">
        <f t="shared" si="1"/>
        <v>0</v>
      </c>
    </row>
    <row r="34" spans="1:7" x14ac:dyDescent="0.25">
      <c r="A34" s="318" t="s">
        <v>127</v>
      </c>
      <c r="B34" s="405">
        <v>94486943.739999995</v>
      </c>
      <c r="C34" s="405">
        <v>0</v>
      </c>
      <c r="D34" s="405">
        <f t="shared" si="0"/>
        <v>94486943.739999995</v>
      </c>
      <c r="E34" s="405">
        <v>23794677.75</v>
      </c>
      <c r="F34" s="405">
        <v>23794677.75</v>
      </c>
      <c r="G34" s="405">
        <f t="shared" si="1"/>
        <v>70692265.989999995</v>
      </c>
    </row>
    <row r="35" spans="1:7" x14ac:dyDescent="0.25">
      <c r="A35" s="318" t="s">
        <v>128</v>
      </c>
      <c r="B35" s="405">
        <v>23850000</v>
      </c>
      <c r="C35" s="405">
        <v>0</v>
      </c>
      <c r="D35" s="405">
        <f t="shared" si="0"/>
        <v>23850000</v>
      </c>
      <c r="E35" s="405">
        <v>516720</v>
      </c>
      <c r="F35" s="405">
        <v>516720</v>
      </c>
      <c r="G35" s="405">
        <f t="shared" si="1"/>
        <v>23333280</v>
      </c>
    </row>
    <row r="36" spans="1:7" x14ac:dyDescent="0.25">
      <c r="A36" s="318" t="s">
        <v>129</v>
      </c>
      <c r="B36" s="405">
        <v>35152671.990000002</v>
      </c>
      <c r="C36" s="405">
        <v>26100</v>
      </c>
      <c r="D36" s="405">
        <f t="shared" si="0"/>
        <v>35178771.990000002</v>
      </c>
      <c r="E36" s="405">
        <v>3577128.41</v>
      </c>
      <c r="F36" s="405">
        <v>3500568.41</v>
      </c>
      <c r="G36" s="405">
        <f t="shared" si="1"/>
        <v>31601643.580000002</v>
      </c>
    </row>
    <row r="37" spans="1:7" x14ac:dyDescent="0.25">
      <c r="A37" s="318" t="s">
        <v>130</v>
      </c>
      <c r="B37" s="405">
        <v>0</v>
      </c>
      <c r="C37" s="405">
        <v>0</v>
      </c>
      <c r="D37" s="405">
        <f t="shared" si="0"/>
        <v>0</v>
      </c>
      <c r="E37" s="405">
        <v>0</v>
      </c>
      <c r="F37" s="405">
        <v>0</v>
      </c>
      <c r="G37" s="405">
        <f t="shared" si="1"/>
        <v>0</v>
      </c>
    </row>
    <row r="38" spans="1:7" x14ac:dyDescent="0.25">
      <c r="A38" s="318" t="s">
        <v>468</v>
      </c>
      <c r="B38" s="405">
        <v>0</v>
      </c>
      <c r="C38" s="405">
        <v>0</v>
      </c>
      <c r="D38" s="405">
        <f t="shared" si="0"/>
        <v>0</v>
      </c>
      <c r="E38" s="405">
        <v>0</v>
      </c>
      <c r="F38" s="405">
        <v>0</v>
      </c>
      <c r="G38" s="405">
        <f t="shared" si="1"/>
        <v>0</v>
      </c>
    </row>
    <row r="39" spans="1:7" x14ac:dyDescent="0.25">
      <c r="A39" s="318" t="s">
        <v>132</v>
      </c>
      <c r="B39" s="405">
        <v>0</v>
      </c>
      <c r="C39" s="405">
        <v>0</v>
      </c>
      <c r="D39" s="405">
        <f t="shared" si="0"/>
        <v>0</v>
      </c>
      <c r="E39" s="405">
        <v>0</v>
      </c>
      <c r="F39" s="405">
        <v>0</v>
      </c>
      <c r="G39" s="405">
        <f t="shared" si="1"/>
        <v>0</v>
      </c>
    </row>
    <row r="40" spans="1:7" x14ac:dyDescent="0.25">
      <c r="A40" s="318" t="s">
        <v>133</v>
      </c>
      <c r="B40" s="405">
        <v>0</v>
      </c>
      <c r="C40" s="405">
        <v>0</v>
      </c>
      <c r="D40" s="405">
        <f t="shared" si="0"/>
        <v>0</v>
      </c>
      <c r="E40" s="405">
        <v>0</v>
      </c>
      <c r="F40" s="405">
        <v>0</v>
      </c>
      <c r="G40" s="405">
        <f t="shared" si="1"/>
        <v>0</v>
      </c>
    </row>
    <row r="41" spans="1:7" x14ac:dyDescent="0.25">
      <c r="A41" s="318" t="s">
        <v>134</v>
      </c>
      <c r="B41" s="405">
        <v>0</v>
      </c>
      <c r="C41" s="405">
        <v>0</v>
      </c>
      <c r="D41" s="405">
        <f t="shared" si="0"/>
        <v>0</v>
      </c>
      <c r="E41" s="405">
        <v>0</v>
      </c>
      <c r="F41" s="405">
        <v>0</v>
      </c>
      <c r="G41" s="405">
        <f t="shared" si="1"/>
        <v>0</v>
      </c>
    </row>
    <row r="42" spans="1:7" x14ac:dyDescent="0.25">
      <c r="A42" s="317" t="s">
        <v>469</v>
      </c>
      <c r="B42" s="410">
        <f>SUM(B43:B51)</f>
        <v>19876026.879999999</v>
      </c>
      <c r="C42" s="410">
        <f>SUM(C43:C51)</f>
        <v>32831122.919999998</v>
      </c>
      <c r="D42" s="410">
        <f t="shared" si="0"/>
        <v>52707149.799999997</v>
      </c>
      <c r="E42" s="410">
        <f>SUM(E43:E51)</f>
        <v>14053428.75</v>
      </c>
      <c r="F42" s="410">
        <f>SUM(F43:F51)</f>
        <v>13879962.35</v>
      </c>
      <c r="G42" s="410">
        <f t="shared" si="1"/>
        <v>38653721.049999997</v>
      </c>
    </row>
    <row r="43" spans="1:7" x14ac:dyDescent="0.25">
      <c r="A43" s="319" t="s">
        <v>470</v>
      </c>
      <c r="B43" s="405">
        <v>4087124</v>
      </c>
      <c r="C43" s="405">
        <v>240000</v>
      </c>
      <c r="D43" s="405">
        <f t="shared" si="0"/>
        <v>4327124</v>
      </c>
      <c r="E43" s="405">
        <v>304293.84000000003</v>
      </c>
      <c r="F43" s="405">
        <v>179431.44</v>
      </c>
      <c r="G43" s="405">
        <f t="shared" si="1"/>
        <v>4022830.16</v>
      </c>
    </row>
    <row r="44" spans="1:7" x14ac:dyDescent="0.25">
      <c r="A44" s="318" t="s">
        <v>471</v>
      </c>
      <c r="B44" s="405">
        <v>746181.09</v>
      </c>
      <c r="C44" s="405">
        <v>9105000</v>
      </c>
      <c r="D44" s="405">
        <f t="shared" si="0"/>
        <v>9851181.0899999999</v>
      </c>
      <c r="E44" s="405">
        <v>0</v>
      </c>
      <c r="F44" s="405">
        <v>0</v>
      </c>
      <c r="G44" s="405">
        <f t="shared" si="1"/>
        <v>9851181.0899999999</v>
      </c>
    </row>
    <row r="45" spans="1:7" x14ac:dyDescent="0.25">
      <c r="A45" s="318" t="s">
        <v>472</v>
      </c>
      <c r="B45" s="405">
        <v>634497.30000000005</v>
      </c>
      <c r="C45" s="405">
        <v>0</v>
      </c>
      <c r="D45" s="405">
        <f t="shared" si="0"/>
        <v>634497.30000000005</v>
      </c>
      <c r="E45" s="405">
        <v>0</v>
      </c>
      <c r="F45" s="405">
        <v>0</v>
      </c>
      <c r="G45" s="405">
        <f t="shared" si="1"/>
        <v>634497.30000000005</v>
      </c>
    </row>
    <row r="46" spans="1:7" x14ac:dyDescent="0.25">
      <c r="A46" s="318" t="s">
        <v>473</v>
      </c>
      <c r="B46" s="405">
        <v>0</v>
      </c>
      <c r="C46" s="405">
        <v>13452573.4</v>
      </c>
      <c r="D46" s="405">
        <f t="shared" si="0"/>
        <v>13452573.4</v>
      </c>
      <c r="E46" s="405">
        <v>13452573.390000001</v>
      </c>
      <c r="F46" s="405">
        <v>13452573.390000001</v>
      </c>
      <c r="G46" s="405">
        <f t="shared" si="1"/>
        <v>9.9999997764825821E-3</v>
      </c>
    </row>
    <row r="47" spans="1:7" x14ac:dyDescent="0.25">
      <c r="A47" s="318" t="s">
        <v>474</v>
      </c>
      <c r="B47" s="405">
        <v>1342973.35</v>
      </c>
      <c r="C47" s="405">
        <v>6898000</v>
      </c>
      <c r="D47" s="405">
        <f t="shared" si="0"/>
        <v>8240973.3499999996</v>
      </c>
      <c r="E47" s="405">
        <v>0</v>
      </c>
      <c r="F47" s="405">
        <v>0</v>
      </c>
      <c r="G47" s="405">
        <f t="shared" si="1"/>
        <v>8240973.3499999996</v>
      </c>
    </row>
    <row r="48" spans="1:7" x14ac:dyDescent="0.25">
      <c r="A48" s="318" t="s">
        <v>475</v>
      </c>
      <c r="B48" s="405">
        <v>2208703.44</v>
      </c>
      <c r="C48" s="405">
        <v>3135549.52</v>
      </c>
      <c r="D48" s="405">
        <f t="shared" si="0"/>
        <v>5344252.96</v>
      </c>
      <c r="E48" s="405">
        <v>296561.52</v>
      </c>
      <c r="F48" s="405">
        <v>247957.52</v>
      </c>
      <c r="G48" s="405">
        <f t="shared" si="1"/>
        <v>5047691.4399999995</v>
      </c>
    </row>
    <row r="49" spans="1:7" x14ac:dyDescent="0.25">
      <c r="A49" s="318" t="s">
        <v>476</v>
      </c>
      <c r="B49" s="405">
        <v>0</v>
      </c>
      <c r="C49" s="405">
        <v>0</v>
      </c>
      <c r="D49" s="405">
        <f t="shared" si="0"/>
        <v>0</v>
      </c>
      <c r="E49" s="405">
        <v>0</v>
      </c>
      <c r="F49" s="405">
        <v>0</v>
      </c>
      <c r="G49" s="405">
        <f t="shared" si="1"/>
        <v>0</v>
      </c>
    </row>
    <row r="50" spans="1:7" x14ac:dyDescent="0.25">
      <c r="A50" s="318" t="s">
        <v>477</v>
      </c>
      <c r="B50" s="405">
        <v>10000000</v>
      </c>
      <c r="C50" s="405">
        <v>0</v>
      </c>
      <c r="D50" s="405">
        <f t="shared" si="0"/>
        <v>10000000</v>
      </c>
      <c r="E50" s="405">
        <v>0</v>
      </c>
      <c r="F50" s="405">
        <v>0</v>
      </c>
      <c r="G50" s="405">
        <f t="shared" si="1"/>
        <v>10000000</v>
      </c>
    </row>
    <row r="51" spans="1:7" x14ac:dyDescent="0.25">
      <c r="A51" s="318" t="s">
        <v>187</v>
      </c>
      <c r="B51" s="405">
        <v>856547.7</v>
      </c>
      <c r="C51" s="405">
        <v>0</v>
      </c>
      <c r="D51" s="405">
        <f t="shared" si="0"/>
        <v>856547.7</v>
      </c>
      <c r="E51" s="405">
        <v>0</v>
      </c>
      <c r="F51" s="405">
        <v>0</v>
      </c>
      <c r="G51" s="405">
        <f t="shared" si="1"/>
        <v>856547.7</v>
      </c>
    </row>
    <row r="52" spans="1:7" x14ac:dyDescent="0.25">
      <c r="A52" s="317" t="s">
        <v>152</v>
      </c>
      <c r="B52" s="410">
        <f>SUM(B53:B55)</f>
        <v>162958106.09999999</v>
      </c>
      <c r="C52" s="410">
        <f>SUM(C53:C55)</f>
        <v>98648826.219999999</v>
      </c>
      <c r="D52" s="410">
        <f t="shared" si="0"/>
        <v>261606932.31999999</v>
      </c>
      <c r="E52" s="410">
        <f>SUM(E53:E55)</f>
        <v>59955607.259999998</v>
      </c>
      <c r="F52" s="410">
        <f>SUM(F53:F55)</f>
        <v>59955607.259999998</v>
      </c>
      <c r="G52" s="410">
        <f t="shared" si="1"/>
        <v>201651325.06</v>
      </c>
    </row>
    <row r="53" spans="1:7" x14ac:dyDescent="0.25">
      <c r="A53" s="318" t="s">
        <v>478</v>
      </c>
      <c r="B53" s="405">
        <v>162958106.09999999</v>
      </c>
      <c r="C53" s="405">
        <v>86198481.189999998</v>
      </c>
      <c r="D53" s="405">
        <f t="shared" si="0"/>
        <v>249156587.28999999</v>
      </c>
      <c r="E53" s="405">
        <v>59955607.259999998</v>
      </c>
      <c r="F53" s="405">
        <v>59955607.259999998</v>
      </c>
      <c r="G53" s="405">
        <f t="shared" si="1"/>
        <v>189200980.03</v>
      </c>
    </row>
    <row r="54" spans="1:7" x14ac:dyDescent="0.25">
      <c r="A54" s="318" t="s">
        <v>479</v>
      </c>
      <c r="B54" s="405">
        <v>0</v>
      </c>
      <c r="C54" s="405">
        <v>12450345.029999999</v>
      </c>
      <c r="D54" s="405">
        <f t="shared" si="0"/>
        <v>12450345.029999999</v>
      </c>
      <c r="E54" s="405">
        <v>0</v>
      </c>
      <c r="F54" s="405">
        <v>0</v>
      </c>
      <c r="G54" s="405">
        <f t="shared" si="1"/>
        <v>12450345.029999999</v>
      </c>
    </row>
    <row r="55" spans="1:7" x14ac:dyDescent="0.25">
      <c r="A55" s="318" t="s">
        <v>480</v>
      </c>
      <c r="B55" s="405">
        <v>0</v>
      </c>
      <c r="C55" s="405">
        <v>0</v>
      </c>
      <c r="D55" s="405">
        <f t="shared" si="0"/>
        <v>0</v>
      </c>
      <c r="E55" s="405">
        <v>0</v>
      </c>
      <c r="F55" s="405">
        <v>0</v>
      </c>
      <c r="G55" s="405">
        <f t="shared" si="1"/>
        <v>0</v>
      </c>
    </row>
    <row r="56" spans="1:7" x14ac:dyDescent="0.25">
      <c r="A56" s="317" t="s">
        <v>481</v>
      </c>
      <c r="B56" s="410">
        <f>SUM(B57:B63)</f>
        <v>10000000</v>
      </c>
      <c r="C56" s="410">
        <f>SUM(C57:C63)</f>
        <v>0</v>
      </c>
      <c r="D56" s="410">
        <f t="shared" si="0"/>
        <v>10000000</v>
      </c>
      <c r="E56" s="410">
        <f>SUM(E57:E63)</f>
        <v>0</v>
      </c>
      <c r="F56" s="410">
        <f>SUM(F57:F63)</f>
        <v>0</v>
      </c>
      <c r="G56" s="410">
        <f t="shared" si="1"/>
        <v>10000000</v>
      </c>
    </row>
    <row r="57" spans="1:7" x14ac:dyDescent="0.25">
      <c r="A57" s="318" t="s">
        <v>482</v>
      </c>
      <c r="B57" s="405">
        <v>0</v>
      </c>
      <c r="C57" s="405">
        <v>0</v>
      </c>
      <c r="D57" s="405">
        <f t="shared" si="0"/>
        <v>0</v>
      </c>
      <c r="E57" s="405">
        <v>0</v>
      </c>
      <c r="F57" s="405">
        <v>0</v>
      </c>
      <c r="G57" s="405">
        <f t="shared" si="1"/>
        <v>0</v>
      </c>
    </row>
    <row r="58" spans="1:7" x14ac:dyDescent="0.25">
      <c r="A58" s="318" t="s">
        <v>483</v>
      </c>
      <c r="B58" s="405">
        <v>0</v>
      </c>
      <c r="C58" s="405">
        <v>0</v>
      </c>
      <c r="D58" s="405">
        <f t="shared" si="0"/>
        <v>0</v>
      </c>
      <c r="E58" s="405">
        <v>0</v>
      </c>
      <c r="F58" s="405">
        <v>0</v>
      </c>
      <c r="G58" s="405">
        <f t="shared" si="1"/>
        <v>0</v>
      </c>
    </row>
    <row r="59" spans="1:7" x14ac:dyDescent="0.25">
      <c r="A59" s="318" t="s">
        <v>484</v>
      </c>
      <c r="B59" s="405">
        <v>0</v>
      </c>
      <c r="C59" s="405">
        <v>0</v>
      </c>
      <c r="D59" s="405">
        <f t="shared" si="0"/>
        <v>0</v>
      </c>
      <c r="E59" s="405">
        <v>0</v>
      </c>
      <c r="F59" s="405">
        <v>0</v>
      </c>
      <c r="G59" s="405">
        <f t="shared" si="1"/>
        <v>0</v>
      </c>
    </row>
    <row r="60" spans="1:7" x14ac:dyDescent="0.25">
      <c r="A60" s="318" t="s">
        <v>485</v>
      </c>
      <c r="B60" s="405">
        <v>0</v>
      </c>
      <c r="C60" s="405">
        <v>0</v>
      </c>
      <c r="D60" s="405">
        <f t="shared" si="0"/>
        <v>0</v>
      </c>
      <c r="E60" s="405">
        <v>0</v>
      </c>
      <c r="F60" s="405">
        <v>0</v>
      </c>
      <c r="G60" s="405">
        <f t="shared" si="1"/>
        <v>0</v>
      </c>
    </row>
    <row r="61" spans="1:7" x14ac:dyDescent="0.25">
      <c r="A61" s="318" t="s">
        <v>486</v>
      </c>
      <c r="B61" s="405">
        <v>0</v>
      </c>
      <c r="C61" s="405">
        <v>0</v>
      </c>
      <c r="D61" s="405">
        <f t="shared" si="0"/>
        <v>0</v>
      </c>
      <c r="E61" s="405">
        <v>0</v>
      </c>
      <c r="F61" s="405">
        <v>0</v>
      </c>
      <c r="G61" s="405">
        <f t="shared" si="1"/>
        <v>0</v>
      </c>
    </row>
    <row r="62" spans="1:7" x14ac:dyDescent="0.25">
      <c r="A62" s="318" t="s">
        <v>487</v>
      </c>
      <c r="B62" s="405">
        <v>0</v>
      </c>
      <c r="C62" s="405">
        <v>0</v>
      </c>
      <c r="D62" s="405">
        <f t="shared" si="0"/>
        <v>0</v>
      </c>
      <c r="E62" s="405">
        <v>0</v>
      </c>
      <c r="F62" s="405">
        <v>0</v>
      </c>
      <c r="G62" s="405">
        <f t="shared" si="1"/>
        <v>0</v>
      </c>
    </row>
    <row r="63" spans="1:7" x14ac:dyDescent="0.25">
      <c r="A63" s="318" t="s">
        <v>488</v>
      </c>
      <c r="B63" s="405">
        <v>10000000</v>
      </c>
      <c r="C63" s="405">
        <v>0</v>
      </c>
      <c r="D63" s="405">
        <f t="shared" si="0"/>
        <v>10000000</v>
      </c>
      <c r="E63" s="405">
        <v>0</v>
      </c>
      <c r="F63" s="405">
        <v>0</v>
      </c>
      <c r="G63" s="405">
        <f t="shared" si="1"/>
        <v>10000000</v>
      </c>
    </row>
    <row r="64" spans="1:7" x14ac:dyDescent="0.25">
      <c r="A64" s="317" t="s">
        <v>135</v>
      </c>
      <c r="B64" s="410">
        <f>SUM(B65:B67)</f>
        <v>0</v>
      </c>
      <c r="C64" s="410">
        <f>SUM(C65:C67)</f>
        <v>0</v>
      </c>
      <c r="D64" s="410">
        <f t="shared" si="0"/>
        <v>0</v>
      </c>
      <c r="E64" s="410">
        <f>SUM(E65:E67)</f>
        <v>0</v>
      </c>
      <c r="F64" s="410">
        <f>SUM(F65:F67)</f>
        <v>0</v>
      </c>
      <c r="G64" s="410">
        <f t="shared" si="1"/>
        <v>0</v>
      </c>
    </row>
    <row r="65" spans="1:7" x14ac:dyDescent="0.25">
      <c r="A65" s="318" t="s">
        <v>136</v>
      </c>
      <c r="B65" s="405">
        <v>0</v>
      </c>
      <c r="C65" s="405">
        <v>0</v>
      </c>
      <c r="D65" s="405">
        <f t="shared" si="0"/>
        <v>0</v>
      </c>
      <c r="E65" s="405">
        <v>0</v>
      </c>
      <c r="F65" s="405">
        <v>0</v>
      </c>
      <c r="G65" s="405">
        <f t="shared" si="1"/>
        <v>0</v>
      </c>
    </row>
    <row r="66" spans="1:7" x14ac:dyDescent="0.25">
      <c r="A66" s="318" t="s">
        <v>137</v>
      </c>
      <c r="B66" s="405">
        <v>0</v>
      </c>
      <c r="C66" s="405">
        <v>0</v>
      </c>
      <c r="D66" s="405">
        <f t="shared" si="0"/>
        <v>0</v>
      </c>
      <c r="E66" s="405">
        <v>0</v>
      </c>
      <c r="F66" s="405">
        <v>0</v>
      </c>
      <c r="G66" s="405">
        <f t="shared" si="1"/>
        <v>0</v>
      </c>
    </row>
    <row r="67" spans="1:7" x14ac:dyDescent="0.25">
      <c r="A67" s="318" t="s">
        <v>138</v>
      </c>
      <c r="B67" s="405">
        <v>0</v>
      </c>
      <c r="C67" s="405">
        <v>0</v>
      </c>
      <c r="D67" s="405">
        <f t="shared" si="0"/>
        <v>0</v>
      </c>
      <c r="E67" s="405">
        <v>0</v>
      </c>
      <c r="F67" s="405">
        <v>0</v>
      </c>
      <c r="G67" s="405">
        <f t="shared" si="1"/>
        <v>0</v>
      </c>
    </row>
    <row r="68" spans="1:7" x14ac:dyDescent="0.25">
      <c r="A68" s="317" t="s">
        <v>489</v>
      </c>
      <c r="B68" s="410">
        <f>SUM(B69:B75)</f>
        <v>15750000</v>
      </c>
      <c r="C68" s="410">
        <f>SUM(C69:C75)</f>
        <v>0</v>
      </c>
      <c r="D68" s="410">
        <f t="shared" si="0"/>
        <v>15750000</v>
      </c>
      <c r="E68" s="410">
        <f>SUM(E69:E75)</f>
        <v>4317414.3</v>
      </c>
      <c r="F68" s="410">
        <f>SUM(F69:F75)</f>
        <v>4317414.3</v>
      </c>
      <c r="G68" s="410">
        <f t="shared" si="1"/>
        <v>11432585.699999999</v>
      </c>
    </row>
    <row r="69" spans="1:7" x14ac:dyDescent="0.25">
      <c r="A69" s="318" t="s">
        <v>490</v>
      </c>
      <c r="B69" s="405">
        <v>8450000</v>
      </c>
      <c r="C69" s="405">
        <v>0</v>
      </c>
      <c r="D69" s="405">
        <f t="shared" ref="D69:D75" si="2">B69+C69</f>
        <v>8450000</v>
      </c>
      <c r="E69" s="405">
        <v>2546760.52</v>
      </c>
      <c r="F69" s="405">
        <v>2546760.52</v>
      </c>
      <c r="G69" s="405">
        <f t="shared" ref="G69:G75" si="3">D69-E69</f>
        <v>5903239.4800000004</v>
      </c>
    </row>
    <row r="70" spans="1:7" x14ac:dyDescent="0.25">
      <c r="A70" s="318" t="s">
        <v>140</v>
      </c>
      <c r="B70" s="405">
        <v>7300000</v>
      </c>
      <c r="C70" s="405">
        <v>0</v>
      </c>
      <c r="D70" s="405">
        <f t="shared" si="2"/>
        <v>7300000</v>
      </c>
      <c r="E70" s="405">
        <v>1770653.78</v>
      </c>
      <c r="F70" s="405">
        <v>1770653.78</v>
      </c>
      <c r="G70" s="405">
        <f t="shared" si="3"/>
        <v>5529346.2199999997</v>
      </c>
    </row>
    <row r="71" spans="1:7" x14ac:dyDescent="0.25">
      <c r="A71" s="318" t="s">
        <v>141</v>
      </c>
      <c r="B71" s="405">
        <v>0</v>
      </c>
      <c r="C71" s="405">
        <v>0</v>
      </c>
      <c r="D71" s="405">
        <f t="shared" si="2"/>
        <v>0</v>
      </c>
      <c r="E71" s="405">
        <v>0</v>
      </c>
      <c r="F71" s="405">
        <v>0</v>
      </c>
      <c r="G71" s="405">
        <f t="shared" si="3"/>
        <v>0</v>
      </c>
    </row>
    <row r="72" spans="1:7" x14ac:dyDescent="0.25">
      <c r="A72" s="318" t="s">
        <v>142</v>
      </c>
      <c r="B72" s="405">
        <v>0</v>
      </c>
      <c r="C72" s="405">
        <v>0</v>
      </c>
      <c r="D72" s="405">
        <f t="shared" si="2"/>
        <v>0</v>
      </c>
      <c r="E72" s="405">
        <v>0</v>
      </c>
      <c r="F72" s="405">
        <v>0</v>
      </c>
      <c r="G72" s="405">
        <f t="shared" si="3"/>
        <v>0</v>
      </c>
    </row>
    <row r="73" spans="1:7" x14ac:dyDescent="0.25">
      <c r="A73" s="318" t="s">
        <v>143</v>
      </c>
      <c r="B73" s="405">
        <v>0</v>
      </c>
      <c r="C73" s="405">
        <v>0</v>
      </c>
      <c r="D73" s="405">
        <f t="shared" si="2"/>
        <v>0</v>
      </c>
      <c r="E73" s="405">
        <v>0</v>
      </c>
      <c r="F73" s="405">
        <v>0</v>
      </c>
      <c r="G73" s="405">
        <f t="shared" si="3"/>
        <v>0</v>
      </c>
    </row>
    <row r="74" spans="1:7" x14ac:dyDescent="0.25">
      <c r="A74" s="318" t="s">
        <v>144</v>
      </c>
      <c r="B74" s="405">
        <v>0</v>
      </c>
      <c r="C74" s="405">
        <v>0</v>
      </c>
      <c r="D74" s="405">
        <f t="shared" si="2"/>
        <v>0</v>
      </c>
      <c r="E74" s="405">
        <v>0</v>
      </c>
      <c r="F74" s="405">
        <v>0</v>
      </c>
      <c r="G74" s="405">
        <f t="shared" si="3"/>
        <v>0</v>
      </c>
    </row>
    <row r="75" spans="1:7" x14ac:dyDescent="0.25">
      <c r="A75" s="320" t="s">
        <v>491</v>
      </c>
      <c r="B75" s="407">
        <v>0</v>
      </c>
      <c r="C75" s="407">
        <v>0</v>
      </c>
      <c r="D75" s="407">
        <f t="shared" si="2"/>
        <v>0</v>
      </c>
      <c r="E75" s="407">
        <v>0</v>
      </c>
      <c r="F75" s="407">
        <v>0</v>
      </c>
      <c r="G75" s="407">
        <f t="shared" si="3"/>
        <v>0</v>
      </c>
    </row>
    <row r="76" spans="1:7" x14ac:dyDescent="0.25">
      <c r="A76" s="316" t="s">
        <v>426</v>
      </c>
      <c r="B76" s="408">
        <f t="shared" ref="B76:G76" si="4">SUM(B4+B12+B22+B32+B42+B52+B56+B64+B68)</f>
        <v>1110168831.4100001</v>
      </c>
      <c r="C76" s="408">
        <f t="shared" si="4"/>
        <v>146245944.5</v>
      </c>
      <c r="D76" s="408">
        <f t="shared" si="4"/>
        <v>1256414775.9100001</v>
      </c>
      <c r="E76" s="408">
        <f t="shared" si="4"/>
        <v>229336360.79999998</v>
      </c>
      <c r="F76" s="408">
        <f t="shared" si="4"/>
        <v>226174192.29999998</v>
      </c>
      <c r="G76" s="408">
        <f t="shared" si="4"/>
        <v>1027078415.1099999</v>
      </c>
    </row>
    <row r="78" spans="1:7" x14ac:dyDescent="0.25">
      <c r="A78" s="297" t="s">
        <v>439</v>
      </c>
    </row>
  </sheetData>
  <sheetProtection formatCells="0" formatColumns="0" formatRows="0" autoFilter="0"/>
  <mergeCells count="2">
    <mergeCell ref="A1:G1"/>
    <mergeCell ref="G2:G3"/>
  </mergeCells>
  <printOptions horizontalCentered="1"/>
  <pageMargins left="0.11811023622047245" right="0.11811023622047245" top="0.74803149606299213" bottom="0.74803149606299213" header="0.31496062992125984" footer="0.31496062992125984"/>
  <pageSetup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zoomScaleNormal="100" workbookViewId="0">
      <selection activeCell="L8" sqref="L8"/>
    </sheetView>
  </sheetViews>
  <sheetFormatPr baseColWidth="10" defaultColWidth="9.28515625" defaultRowHeight="15" x14ac:dyDescent="0.25"/>
  <cols>
    <col min="1" max="1" width="45.42578125" style="297" customWidth="1"/>
    <col min="2" max="4" width="14.28515625" style="297" customWidth="1"/>
    <col min="5" max="5" width="12.42578125" style="297" customWidth="1"/>
    <col min="6" max="6" width="12.7109375" style="297" customWidth="1"/>
    <col min="7" max="7" width="12.85546875" style="297" customWidth="1"/>
    <col min="8" max="16384" width="9.28515625" style="297"/>
  </cols>
  <sheetData>
    <row r="1" spans="1:7" ht="66" customHeight="1" x14ac:dyDescent="0.25">
      <c r="A1" s="483" t="s">
        <v>675</v>
      </c>
      <c r="B1" s="484"/>
      <c r="C1" s="484"/>
      <c r="D1" s="484"/>
      <c r="E1" s="484"/>
      <c r="F1" s="484"/>
      <c r="G1" s="485"/>
    </row>
    <row r="2" spans="1:7" x14ac:dyDescent="0.25">
      <c r="A2" s="298"/>
      <c r="B2" s="299"/>
      <c r="C2" s="300"/>
      <c r="D2" s="301" t="s">
        <v>423</v>
      </c>
      <c r="E2" s="300"/>
      <c r="F2" s="302"/>
      <c r="G2" s="478" t="s">
        <v>424</v>
      </c>
    </row>
    <row r="3" spans="1:7" ht="24.95" customHeight="1" x14ac:dyDescent="0.25">
      <c r="A3" s="303" t="s">
        <v>100</v>
      </c>
      <c r="B3" s="304" t="s">
        <v>336</v>
      </c>
      <c r="C3" s="304" t="s">
        <v>425</v>
      </c>
      <c r="D3" s="304" t="s">
        <v>398</v>
      </c>
      <c r="E3" s="304" t="s">
        <v>329</v>
      </c>
      <c r="F3" s="304" t="s">
        <v>342</v>
      </c>
      <c r="G3" s="479"/>
    </row>
    <row r="4" spans="1:7" x14ac:dyDescent="0.25">
      <c r="A4" s="309"/>
      <c r="B4" s="310"/>
      <c r="C4" s="310"/>
      <c r="D4" s="310"/>
      <c r="E4" s="310"/>
      <c r="F4" s="310"/>
      <c r="G4" s="310"/>
    </row>
    <row r="5" spans="1:7" x14ac:dyDescent="0.25">
      <c r="A5" s="321" t="s">
        <v>492</v>
      </c>
      <c r="B5" s="410">
        <f t="shared" ref="B5:G5" si="0">SUM(B6:B13)</f>
        <v>553222660.33000004</v>
      </c>
      <c r="C5" s="410">
        <f t="shared" si="0"/>
        <v>24159877.699999999</v>
      </c>
      <c r="D5" s="410">
        <f t="shared" si="0"/>
        <v>577382538.02999997</v>
      </c>
      <c r="E5" s="410">
        <f t="shared" si="0"/>
        <v>99165153.980000004</v>
      </c>
      <c r="F5" s="410">
        <f t="shared" si="0"/>
        <v>97138230.560000002</v>
      </c>
      <c r="G5" s="410">
        <f t="shared" si="0"/>
        <v>478217384.05000001</v>
      </c>
    </row>
    <row r="6" spans="1:7" x14ac:dyDescent="0.25">
      <c r="A6" s="322" t="s">
        <v>493</v>
      </c>
      <c r="B6" s="405">
        <v>16276527.720000001</v>
      </c>
      <c r="C6" s="405">
        <v>0</v>
      </c>
      <c r="D6" s="405">
        <f>B6+C6</f>
        <v>16276527.720000001</v>
      </c>
      <c r="E6" s="405">
        <v>2575716.2599999998</v>
      </c>
      <c r="F6" s="405">
        <v>2575716.2599999998</v>
      </c>
      <c r="G6" s="405">
        <f>D6-E6</f>
        <v>13700811.460000001</v>
      </c>
    </row>
    <row r="7" spans="1:7" x14ac:dyDescent="0.25">
      <c r="A7" s="322" t="s">
        <v>494</v>
      </c>
      <c r="B7" s="405">
        <v>1039648.37</v>
      </c>
      <c r="C7" s="405">
        <v>0</v>
      </c>
      <c r="D7" s="405">
        <f t="shared" ref="D7:D13" si="1">B7+C7</f>
        <v>1039648.37</v>
      </c>
      <c r="E7" s="405">
        <v>172787.18</v>
      </c>
      <c r="F7" s="405">
        <v>172787.18</v>
      </c>
      <c r="G7" s="405">
        <f t="shared" ref="G7:G13" si="2">D7-E7</f>
        <v>866861.19</v>
      </c>
    </row>
    <row r="8" spans="1:7" x14ac:dyDescent="0.25">
      <c r="A8" s="322" t="s">
        <v>495</v>
      </c>
      <c r="B8" s="405">
        <v>93868397.219999999</v>
      </c>
      <c r="C8" s="405">
        <v>220117.52</v>
      </c>
      <c r="D8" s="405">
        <f t="shared" si="1"/>
        <v>94088514.739999995</v>
      </c>
      <c r="E8" s="405">
        <v>12767787.73</v>
      </c>
      <c r="F8" s="405">
        <v>12427961.73</v>
      </c>
      <c r="G8" s="405">
        <f t="shared" si="2"/>
        <v>81320727.00999999</v>
      </c>
    </row>
    <row r="9" spans="1:7" x14ac:dyDescent="0.25">
      <c r="A9" s="322" t="s">
        <v>496</v>
      </c>
      <c r="B9" s="405">
        <v>0</v>
      </c>
      <c r="C9" s="405">
        <v>0</v>
      </c>
      <c r="D9" s="405">
        <f t="shared" si="1"/>
        <v>0</v>
      </c>
      <c r="E9" s="405">
        <v>0</v>
      </c>
      <c r="F9" s="405">
        <v>0</v>
      </c>
      <c r="G9" s="405">
        <f t="shared" si="2"/>
        <v>0</v>
      </c>
    </row>
    <row r="10" spans="1:7" x14ac:dyDescent="0.25">
      <c r="A10" s="322" t="s">
        <v>497</v>
      </c>
      <c r="B10" s="405">
        <v>110726651.98</v>
      </c>
      <c r="C10" s="405">
        <v>434112.94</v>
      </c>
      <c r="D10" s="405">
        <f t="shared" si="1"/>
        <v>111160764.92</v>
      </c>
      <c r="E10" s="405">
        <v>27572559.68</v>
      </c>
      <c r="F10" s="405">
        <v>27568759.68</v>
      </c>
      <c r="G10" s="405">
        <f t="shared" si="2"/>
        <v>83588205.24000001</v>
      </c>
    </row>
    <row r="11" spans="1:7" x14ac:dyDescent="0.25">
      <c r="A11" s="322" t="s">
        <v>498</v>
      </c>
      <c r="B11" s="405">
        <v>0</v>
      </c>
      <c r="C11" s="405">
        <v>0</v>
      </c>
      <c r="D11" s="405">
        <f t="shared" si="1"/>
        <v>0</v>
      </c>
      <c r="E11" s="405">
        <v>0</v>
      </c>
      <c r="F11" s="405">
        <v>0</v>
      </c>
      <c r="G11" s="405">
        <f t="shared" si="2"/>
        <v>0</v>
      </c>
    </row>
    <row r="12" spans="1:7" x14ac:dyDescent="0.25">
      <c r="A12" s="322" t="s">
        <v>499</v>
      </c>
      <c r="B12" s="405">
        <v>209106143.86000001</v>
      </c>
      <c r="C12" s="405">
        <v>23578286.41</v>
      </c>
      <c r="D12" s="405">
        <f t="shared" si="1"/>
        <v>232684430.27000001</v>
      </c>
      <c r="E12" s="405">
        <v>36692423.57</v>
      </c>
      <c r="F12" s="405">
        <v>36424596.600000001</v>
      </c>
      <c r="G12" s="405">
        <f t="shared" si="2"/>
        <v>195992006.70000002</v>
      </c>
    </row>
    <row r="13" spans="1:7" x14ac:dyDescent="0.25">
      <c r="A13" s="322" t="s">
        <v>467</v>
      </c>
      <c r="B13" s="405">
        <v>122205291.18000001</v>
      </c>
      <c r="C13" s="405">
        <v>-72639.17</v>
      </c>
      <c r="D13" s="405">
        <f t="shared" si="1"/>
        <v>122132652.01000001</v>
      </c>
      <c r="E13" s="405">
        <v>19383879.559999999</v>
      </c>
      <c r="F13" s="405">
        <v>17968409.109999999</v>
      </c>
      <c r="G13" s="405">
        <f t="shared" si="2"/>
        <v>102748772.45</v>
      </c>
    </row>
    <row r="14" spans="1:7" x14ac:dyDescent="0.25">
      <c r="A14" s="322"/>
      <c r="B14" s="405"/>
      <c r="C14" s="405"/>
      <c r="D14" s="405"/>
      <c r="E14" s="405"/>
      <c r="F14" s="405"/>
      <c r="G14" s="405"/>
    </row>
    <row r="15" spans="1:7" x14ac:dyDescent="0.25">
      <c r="A15" s="321" t="s">
        <v>500</v>
      </c>
      <c r="B15" s="410">
        <f t="shared" ref="B15:G15" si="3">SUM(B16:B22)</f>
        <v>403574340.78000003</v>
      </c>
      <c r="C15" s="410">
        <f t="shared" si="3"/>
        <v>120129082.8</v>
      </c>
      <c r="D15" s="410">
        <f t="shared" si="3"/>
        <v>523703423.58000004</v>
      </c>
      <c r="E15" s="410">
        <f t="shared" si="3"/>
        <v>98332439.999999985</v>
      </c>
      <c r="F15" s="410">
        <f t="shared" si="3"/>
        <v>97203354.809999987</v>
      </c>
      <c r="G15" s="410">
        <f t="shared" si="3"/>
        <v>425370983.58000004</v>
      </c>
    </row>
    <row r="16" spans="1:7" x14ac:dyDescent="0.25">
      <c r="A16" s="322" t="s">
        <v>501</v>
      </c>
      <c r="B16" s="405">
        <v>0</v>
      </c>
      <c r="C16" s="405">
        <v>16467377.880000001</v>
      </c>
      <c r="D16" s="405">
        <f>B16+C16</f>
        <v>16467377.880000001</v>
      </c>
      <c r="E16" s="405">
        <v>16378681.689999999</v>
      </c>
      <c r="F16" s="405">
        <v>16378681.689999999</v>
      </c>
      <c r="G16" s="405">
        <f t="shared" ref="G16:G22" si="4">D16-E16</f>
        <v>88696.190000001341</v>
      </c>
    </row>
    <row r="17" spans="1:7" x14ac:dyDescent="0.25">
      <c r="A17" s="322" t="s">
        <v>502</v>
      </c>
      <c r="B17" s="405">
        <v>330510392.63</v>
      </c>
      <c r="C17" s="405">
        <v>93201504.920000002</v>
      </c>
      <c r="D17" s="405">
        <f t="shared" ref="D17:D22" si="5">B17+C17</f>
        <v>423711897.55000001</v>
      </c>
      <c r="E17" s="405">
        <v>76222352.329999998</v>
      </c>
      <c r="F17" s="405">
        <v>75241937.140000001</v>
      </c>
      <c r="G17" s="405">
        <f t="shared" si="4"/>
        <v>347489545.22000003</v>
      </c>
    </row>
    <row r="18" spans="1:7" ht="10.15" customHeight="1" x14ac:dyDescent="0.25">
      <c r="A18" s="322" t="s">
        <v>503</v>
      </c>
      <c r="B18" s="405">
        <v>0</v>
      </c>
      <c r="C18" s="405">
        <v>0</v>
      </c>
      <c r="D18" s="405">
        <f t="shared" si="5"/>
        <v>0</v>
      </c>
      <c r="E18" s="405">
        <v>0</v>
      </c>
      <c r="F18" s="405">
        <v>0</v>
      </c>
      <c r="G18" s="405">
        <f t="shared" si="4"/>
        <v>0</v>
      </c>
    </row>
    <row r="19" spans="1:7" x14ac:dyDescent="0.25">
      <c r="A19" s="322" t="s">
        <v>504</v>
      </c>
      <c r="B19" s="405">
        <v>12512516.220000001</v>
      </c>
      <c r="C19" s="405">
        <v>0</v>
      </c>
      <c r="D19" s="405">
        <f t="shared" si="5"/>
        <v>12512516.220000001</v>
      </c>
      <c r="E19" s="405">
        <v>1912974.27</v>
      </c>
      <c r="F19" s="405">
        <v>1764304.27</v>
      </c>
      <c r="G19" s="405">
        <f t="shared" si="4"/>
        <v>10599541.950000001</v>
      </c>
    </row>
    <row r="20" spans="1:7" x14ac:dyDescent="0.25">
      <c r="A20" s="322" t="s">
        <v>505</v>
      </c>
      <c r="B20" s="405">
        <v>0</v>
      </c>
      <c r="C20" s="405">
        <v>0</v>
      </c>
      <c r="D20" s="405">
        <f t="shared" si="5"/>
        <v>0</v>
      </c>
      <c r="E20" s="405">
        <v>0</v>
      </c>
      <c r="F20" s="405">
        <v>0</v>
      </c>
      <c r="G20" s="405">
        <f t="shared" si="4"/>
        <v>0</v>
      </c>
    </row>
    <row r="21" spans="1:7" x14ac:dyDescent="0.25">
      <c r="A21" s="322" t="s">
        <v>506</v>
      </c>
      <c r="B21" s="405">
        <v>0</v>
      </c>
      <c r="C21" s="405">
        <v>0</v>
      </c>
      <c r="D21" s="405">
        <f t="shared" si="5"/>
        <v>0</v>
      </c>
      <c r="E21" s="405">
        <v>0</v>
      </c>
      <c r="F21" s="405">
        <v>0</v>
      </c>
      <c r="G21" s="405">
        <f t="shared" si="4"/>
        <v>0</v>
      </c>
    </row>
    <row r="22" spans="1:7" x14ac:dyDescent="0.25">
      <c r="A22" s="322" t="s">
        <v>507</v>
      </c>
      <c r="B22" s="405">
        <v>60551431.93</v>
      </c>
      <c r="C22" s="405">
        <v>10460200</v>
      </c>
      <c r="D22" s="405">
        <f t="shared" si="5"/>
        <v>71011631.930000007</v>
      </c>
      <c r="E22" s="405">
        <v>3818431.71</v>
      </c>
      <c r="F22" s="405">
        <v>3818431.71</v>
      </c>
      <c r="G22" s="405">
        <f t="shared" si="4"/>
        <v>67193200.220000014</v>
      </c>
    </row>
    <row r="23" spans="1:7" x14ac:dyDescent="0.25">
      <c r="A23" s="322"/>
      <c r="B23" s="405"/>
      <c r="C23" s="405"/>
      <c r="D23" s="405"/>
      <c r="E23" s="405"/>
      <c r="F23" s="405"/>
      <c r="G23" s="405"/>
    </row>
    <row r="24" spans="1:7" x14ac:dyDescent="0.25">
      <c r="A24" s="321" t="s">
        <v>508</v>
      </c>
      <c r="B24" s="410">
        <f t="shared" ref="B24:G24" si="6">SUM(B25:B33)</f>
        <v>58884886.560000002</v>
      </c>
      <c r="C24" s="410">
        <f t="shared" si="6"/>
        <v>1956984</v>
      </c>
      <c r="D24" s="410">
        <f t="shared" si="6"/>
        <v>60841870.560000002</v>
      </c>
      <c r="E24" s="410">
        <f t="shared" si="6"/>
        <v>8044089.0699999994</v>
      </c>
      <c r="F24" s="410">
        <f t="shared" si="6"/>
        <v>8037929.1799999997</v>
      </c>
      <c r="G24" s="410">
        <f t="shared" si="6"/>
        <v>52797781.489999995</v>
      </c>
    </row>
    <row r="25" spans="1:7" x14ac:dyDescent="0.25">
      <c r="A25" s="322" t="s">
        <v>509</v>
      </c>
      <c r="B25" s="405">
        <v>44496912.93</v>
      </c>
      <c r="C25" s="405">
        <v>0</v>
      </c>
      <c r="D25" s="405">
        <f>B25+C25</f>
        <v>44496912.93</v>
      </c>
      <c r="E25" s="405">
        <v>6658683.3499999996</v>
      </c>
      <c r="F25" s="405">
        <v>6655910.2699999996</v>
      </c>
      <c r="G25" s="405">
        <f t="shared" ref="G25:G33" si="7">D25-E25</f>
        <v>37838229.579999998</v>
      </c>
    </row>
    <row r="26" spans="1:7" x14ac:dyDescent="0.25">
      <c r="A26" s="322" t="s">
        <v>510</v>
      </c>
      <c r="B26" s="405">
        <v>0</v>
      </c>
      <c r="C26" s="405">
        <v>0</v>
      </c>
      <c r="D26" s="405">
        <f t="shared" ref="D26:D33" si="8">B26+C26</f>
        <v>0</v>
      </c>
      <c r="E26" s="405">
        <v>0</v>
      </c>
      <c r="F26" s="405">
        <v>0</v>
      </c>
      <c r="G26" s="405">
        <f t="shared" si="7"/>
        <v>0</v>
      </c>
    </row>
    <row r="27" spans="1:7" ht="10.15" customHeight="1" x14ac:dyDescent="0.25">
      <c r="A27" s="322" t="s">
        <v>511</v>
      </c>
      <c r="B27" s="405">
        <v>0</v>
      </c>
      <c r="C27" s="405">
        <v>0</v>
      </c>
      <c r="D27" s="405">
        <f t="shared" si="8"/>
        <v>0</v>
      </c>
      <c r="E27" s="405">
        <v>0</v>
      </c>
      <c r="F27" s="405">
        <v>0</v>
      </c>
      <c r="G27" s="405">
        <f t="shared" si="7"/>
        <v>0</v>
      </c>
    </row>
    <row r="28" spans="1:7" x14ac:dyDescent="0.25">
      <c r="A28" s="322" t="s">
        <v>512</v>
      </c>
      <c r="B28" s="405">
        <v>0</v>
      </c>
      <c r="C28" s="405">
        <v>0</v>
      </c>
      <c r="D28" s="405">
        <f t="shared" si="8"/>
        <v>0</v>
      </c>
      <c r="E28" s="405">
        <v>0</v>
      </c>
      <c r="F28" s="405">
        <v>0</v>
      </c>
      <c r="G28" s="405">
        <f t="shared" si="7"/>
        <v>0</v>
      </c>
    </row>
    <row r="29" spans="1:7" x14ac:dyDescent="0.25">
      <c r="A29" s="322" t="s">
        <v>513</v>
      </c>
      <c r="B29" s="405">
        <v>0</v>
      </c>
      <c r="C29" s="405">
        <v>0</v>
      </c>
      <c r="D29" s="405">
        <f t="shared" si="8"/>
        <v>0</v>
      </c>
      <c r="E29" s="405">
        <v>0</v>
      </c>
      <c r="F29" s="405">
        <v>0</v>
      </c>
      <c r="G29" s="405">
        <f t="shared" si="7"/>
        <v>0</v>
      </c>
    </row>
    <row r="30" spans="1:7" x14ac:dyDescent="0.25">
      <c r="A30" s="322" t="s">
        <v>514</v>
      </c>
      <c r="B30" s="405">
        <v>0</v>
      </c>
      <c r="C30" s="405">
        <v>0</v>
      </c>
      <c r="D30" s="405">
        <f t="shared" si="8"/>
        <v>0</v>
      </c>
      <c r="E30" s="405">
        <v>0</v>
      </c>
      <c r="F30" s="405">
        <v>0</v>
      </c>
      <c r="G30" s="405">
        <f t="shared" si="7"/>
        <v>0</v>
      </c>
    </row>
    <row r="31" spans="1:7" x14ac:dyDescent="0.25">
      <c r="A31" s="322" t="s">
        <v>515</v>
      </c>
      <c r="B31" s="405">
        <v>0</v>
      </c>
      <c r="C31" s="405">
        <v>1034604</v>
      </c>
      <c r="D31" s="405">
        <f t="shared" si="8"/>
        <v>1034604</v>
      </c>
      <c r="E31" s="405">
        <v>6728</v>
      </c>
      <c r="F31" s="405">
        <v>6728</v>
      </c>
      <c r="G31" s="405">
        <f t="shared" si="7"/>
        <v>1027876</v>
      </c>
    </row>
    <row r="32" spans="1:7" x14ac:dyDescent="0.25">
      <c r="A32" s="322" t="s">
        <v>516</v>
      </c>
      <c r="B32" s="405">
        <v>14387973.630000001</v>
      </c>
      <c r="C32" s="405">
        <v>922380</v>
      </c>
      <c r="D32" s="405">
        <f t="shared" si="8"/>
        <v>15310353.630000001</v>
      </c>
      <c r="E32" s="405">
        <v>1378677.72</v>
      </c>
      <c r="F32" s="405">
        <v>1375290.91</v>
      </c>
      <c r="G32" s="405">
        <f t="shared" si="7"/>
        <v>13931675.91</v>
      </c>
    </row>
    <row r="33" spans="1:7" x14ac:dyDescent="0.25">
      <c r="A33" s="322" t="s">
        <v>517</v>
      </c>
      <c r="B33" s="405">
        <v>0</v>
      </c>
      <c r="C33" s="405">
        <v>0</v>
      </c>
      <c r="D33" s="405">
        <f t="shared" si="8"/>
        <v>0</v>
      </c>
      <c r="E33" s="405">
        <v>0</v>
      </c>
      <c r="F33" s="405">
        <v>0</v>
      </c>
      <c r="G33" s="405">
        <f t="shared" si="7"/>
        <v>0</v>
      </c>
    </row>
    <row r="34" spans="1:7" x14ac:dyDescent="0.25">
      <c r="A34" s="322"/>
      <c r="B34" s="405"/>
      <c r="C34" s="405"/>
      <c r="D34" s="405"/>
      <c r="E34" s="405"/>
      <c r="F34" s="405"/>
      <c r="G34" s="405"/>
    </row>
    <row r="35" spans="1:7" x14ac:dyDescent="0.25">
      <c r="A35" s="321" t="s">
        <v>518</v>
      </c>
      <c r="B35" s="410">
        <f t="shared" ref="B35:G35" si="9">SUM(B36:B39)</f>
        <v>94486943.739999995</v>
      </c>
      <c r="C35" s="410">
        <f t="shared" si="9"/>
        <v>0</v>
      </c>
      <c r="D35" s="410">
        <f t="shared" si="9"/>
        <v>94486943.739999995</v>
      </c>
      <c r="E35" s="410">
        <f t="shared" si="9"/>
        <v>23794677.75</v>
      </c>
      <c r="F35" s="410">
        <f t="shared" si="9"/>
        <v>23794677.75</v>
      </c>
      <c r="G35" s="410">
        <f t="shared" si="9"/>
        <v>70692265.989999995</v>
      </c>
    </row>
    <row r="36" spans="1:7" ht="23.25" x14ac:dyDescent="0.25">
      <c r="A36" s="322" t="s">
        <v>519</v>
      </c>
      <c r="B36" s="405">
        <v>0</v>
      </c>
      <c r="C36" s="405">
        <v>0</v>
      </c>
      <c r="D36" s="405">
        <f>B36+C36</f>
        <v>0</v>
      </c>
      <c r="E36" s="405">
        <v>0</v>
      </c>
      <c r="F36" s="405">
        <v>0</v>
      </c>
      <c r="G36" s="405">
        <f t="shared" ref="G36:G39" si="10">D36-E36</f>
        <v>0</v>
      </c>
    </row>
    <row r="37" spans="1:7" ht="11.25" customHeight="1" x14ac:dyDescent="0.25">
      <c r="A37" s="322" t="s">
        <v>520</v>
      </c>
      <c r="B37" s="405">
        <v>94486943.739999995</v>
      </c>
      <c r="C37" s="405">
        <v>0</v>
      </c>
      <c r="D37" s="405">
        <f t="shared" ref="D37:D39" si="11">B37+C37</f>
        <v>94486943.739999995</v>
      </c>
      <c r="E37" s="405">
        <v>23794677.75</v>
      </c>
      <c r="F37" s="405">
        <v>23794677.75</v>
      </c>
      <c r="G37" s="405">
        <f t="shared" si="10"/>
        <v>70692265.989999995</v>
      </c>
    </row>
    <row r="38" spans="1:7" ht="13.9" customHeight="1" x14ac:dyDescent="0.25">
      <c r="A38" s="322" t="s">
        <v>521</v>
      </c>
      <c r="B38" s="405">
        <v>0</v>
      </c>
      <c r="C38" s="405">
        <v>0</v>
      </c>
      <c r="D38" s="405">
        <f t="shared" si="11"/>
        <v>0</v>
      </c>
      <c r="E38" s="405">
        <v>0</v>
      </c>
      <c r="F38" s="405">
        <v>0</v>
      </c>
      <c r="G38" s="405">
        <f t="shared" si="10"/>
        <v>0</v>
      </c>
    </row>
    <row r="39" spans="1:7" x14ac:dyDescent="0.25">
      <c r="A39" s="322" t="s">
        <v>522</v>
      </c>
      <c r="B39" s="405">
        <v>0</v>
      </c>
      <c r="C39" s="405">
        <v>0</v>
      </c>
      <c r="D39" s="405">
        <f t="shared" si="11"/>
        <v>0</v>
      </c>
      <c r="E39" s="405">
        <v>0</v>
      </c>
      <c r="F39" s="405">
        <v>0</v>
      </c>
      <c r="G39" s="405">
        <f t="shared" si="10"/>
        <v>0</v>
      </c>
    </row>
    <row r="40" spans="1:7" x14ac:dyDescent="0.25">
      <c r="A40" s="322"/>
      <c r="B40" s="405"/>
      <c r="C40" s="405"/>
      <c r="D40" s="405"/>
      <c r="E40" s="405"/>
      <c r="F40" s="405"/>
      <c r="G40" s="405"/>
    </row>
    <row r="41" spans="1:7" x14ac:dyDescent="0.25">
      <c r="A41" s="308" t="s">
        <v>426</v>
      </c>
      <c r="B41" s="406">
        <f t="shared" ref="B41:G41" si="12">SUM(B35+B24+B15+B5)</f>
        <v>1110168831.4100001</v>
      </c>
      <c r="C41" s="406">
        <f t="shared" si="12"/>
        <v>146245944.5</v>
      </c>
      <c r="D41" s="406">
        <f t="shared" si="12"/>
        <v>1256414775.9100001</v>
      </c>
      <c r="E41" s="406">
        <f t="shared" si="12"/>
        <v>229336360.80000001</v>
      </c>
      <c r="F41" s="406">
        <f t="shared" si="12"/>
        <v>226174192.29999998</v>
      </c>
      <c r="G41" s="406">
        <f t="shared" si="12"/>
        <v>1027078415.1100001</v>
      </c>
    </row>
    <row r="43" spans="1:7" x14ac:dyDescent="0.25">
      <c r="A43" s="297" t="s">
        <v>439</v>
      </c>
    </row>
  </sheetData>
  <sheetProtection formatCells="0" formatColumns="0" formatRows="0" autoFilter="0"/>
  <mergeCells count="2">
    <mergeCell ref="A1:G1"/>
    <mergeCell ref="G2:G3"/>
  </mergeCells>
  <printOptions horizontalCentered="1"/>
  <pageMargins left="0.31496062992125984" right="0.11811023622047245" top="0.74803149606299213" bottom="0.74803149606299213" header="0.31496062992125984" footer="0.31496062992125984"/>
  <pageSetup scale="8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Normal="100" workbookViewId="0">
      <selection activeCell="H5" sqref="H5"/>
    </sheetView>
  </sheetViews>
  <sheetFormatPr baseColWidth="10" defaultColWidth="9.28515625" defaultRowHeight="15" x14ac:dyDescent="0.25"/>
  <cols>
    <col min="1" max="1" width="27.42578125" style="297" customWidth="1"/>
    <col min="2" max="2" width="20.7109375" style="297" customWidth="1"/>
    <col min="3" max="3" width="16.28515625" style="297" customWidth="1"/>
    <col min="4" max="4" width="17.5703125" style="297" customWidth="1"/>
    <col min="5" max="16384" width="9.28515625" style="297"/>
  </cols>
  <sheetData>
    <row r="1" spans="1:4" ht="54.4" customHeight="1" x14ac:dyDescent="0.25">
      <c r="A1" s="486" t="s">
        <v>681</v>
      </c>
      <c r="B1" s="487"/>
      <c r="C1" s="487"/>
      <c r="D1" s="488"/>
    </row>
    <row r="2" spans="1:4" ht="24.95" customHeight="1" x14ac:dyDescent="0.25">
      <c r="A2" s="323" t="s">
        <v>523</v>
      </c>
      <c r="B2" s="324" t="s">
        <v>524</v>
      </c>
      <c r="C2" s="324" t="s">
        <v>364</v>
      </c>
      <c r="D2" s="325" t="s">
        <v>231</v>
      </c>
    </row>
    <row r="3" spans="1:4" ht="15" customHeight="1" x14ac:dyDescent="0.25">
      <c r="A3" s="489" t="s">
        <v>525</v>
      </c>
      <c r="B3" s="490"/>
      <c r="C3" s="490"/>
      <c r="D3" s="491"/>
    </row>
    <row r="4" spans="1:4" x14ac:dyDescent="0.25">
      <c r="A4" s="326" t="s">
        <v>679</v>
      </c>
      <c r="B4" s="411" t="s">
        <v>680</v>
      </c>
      <c r="C4" s="411">
        <v>2546760.52</v>
      </c>
      <c r="D4" s="411">
        <v>0</v>
      </c>
    </row>
    <row r="5" spans="1:4" x14ac:dyDescent="0.25">
      <c r="A5" s="326"/>
      <c r="B5" s="411"/>
      <c r="C5" s="411"/>
      <c r="D5" s="411">
        <f t="shared" ref="D5:D11" si="0">+B5-C5</f>
        <v>0</v>
      </c>
    </row>
    <row r="6" spans="1:4" x14ac:dyDescent="0.25">
      <c r="A6" s="328"/>
      <c r="B6" s="412"/>
      <c r="C6" s="411"/>
      <c r="D6" s="411">
        <f t="shared" si="0"/>
        <v>0</v>
      </c>
    </row>
    <row r="7" spans="1:4" x14ac:dyDescent="0.25">
      <c r="A7" s="326"/>
      <c r="B7" s="411"/>
      <c r="C7" s="411"/>
      <c r="D7" s="411">
        <f t="shared" si="0"/>
        <v>0</v>
      </c>
    </row>
    <row r="8" spans="1:4" x14ac:dyDescent="0.25">
      <c r="A8" s="326"/>
      <c r="B8" s="411"/>
      <c r="C8" s="411"/>
      <c r="D8" s="411">
        <f t="shared" si="0"/>
        <v>0</v>
      </c>
    </row>
    <row r="9" spans="1:4" x14ac:dyDescent="0.25">
      <c r="A9" s="326"/>
      <c r="B9" s="413"/>
      <c r="C9" s="411"/>
      <c r="D9" s="411">
        <f t="shared" si="0"/>
        <v>0</v>
      </c>
    </row>
    <row r="10" spans="1:4" x14ac:dyDescent="0.25">
      <c r="A10" s="326"/>
      <c r="B10" s="411"/>
      <c r="C10" s="411"/>
      <c r="D10" s="411">
        <f t="shared" si="0"/>
        <v>0</v>
      </c>
    </row>
    <row r="11" spans="1:4" x14ac:dyDescent="0.25">
      <c r="A11" s="326"/>
      <c r="B11" s="411"/>
      <c r="C11" s="411"/>
      <c r="D11" s="411">
        <f t="shared" si="0"/>
        <v>0</v>
      </c>
    </row>
    <row r="12" spans="1:4" x14ac:dyDescent="0.25">
      <c r="A12" s="326" t="s">
        <v>526</v>
      </c>
      <c r="B12" s="412">
        <f>SUM(B4:B11)</f>
        <v>0</v>
      </c>
      <c r="C12" s="412">
        <f>SUM(C4:C11)</f>
        <v>2546760.52</v>
      </c>
      <c r="D12" s="412">
        <f>SUM(D4:D11)</f>
        <v>0</v>
      </c>
    </row>
    <row r="13" spans="1:4" x14ac:dyDescent="0.25">
      <c r="A13" s="330"/>
      <c r="B13" s="331"/>
      <c r="C13" s="331"/>
      <c r="D13" s="331"/>
    </row>
    <row r="14" spans="1:4" ht="15" customHeight="1" x14ac:dyDescent="0.25">
      <c r="A14" s="492" t="s">
        <v>527</v>
      </c>
      <c r="B14" s="493"/>
      <c r="C14" s="493"/>
      <c r="D14" s="494"/>
    </row>
    <row r="15" spans="1:4" x14ac:dyDescent="0.25">
      <c r="A15" s="326" t="s">
        <v>528</v>
      </c>
      <c r="B15" s="327"/>
      <c r="C15" s="327"/>
      <c r="D15" s="411">
        <f>+B15-C15</f>
        <v>0</v>
      </c>
    </row>
    <row r="16" spans="1:4" x14ac:dyDescent="0.25">
      <c r="A16" s="326"/>
      <c r="B16" s="327"/>
      <c r="C16" s="327"/>
      <c r="D16" s="411">
        <f t="shared" ref="D16:D24" si="1">+B16-C16</f>
        <v>0</v>
      </c>
    </row>
    <row r="17" spans="1:4" x14ac:dyDescent="0.25">
      <c r="A17" s="326"/>
      <c r="B17" s="327"/>
      <c r="C17" s="327"/>
      <c r="D17" s="411">
        <f t="shared" si="1"/>
        <v>0</v>
      </c>
    </row>
    <row r="18" spans="1:4" x14ac:dyDescent="0.25">
      <c r="A18" s="326"/>
      <c r="B18" s="327"/>
      <c r="C18" s="327"/>
      <c r="D18" s="411">
        <f t="shared" si="1"/>
        <v>0</v>
      </c>
    </row>
    <row r="19" spans="1:4" x14ac:dyDescent="0.25">
      <c r="A19" s="328"/>
      <c r="B19" s="329"/>
      <c r="C19" s="327"/>
      <c r="D19" s="411">
        <f t="shared" si="1"/>
        <v>0</v>
      </c>
    </row>
    <row r="20" spans="1:4" x14ac:dyDescent="0.25">
      <c r="A20" s="326"/>
      <c r="B20" s="327"/>
      <c r="C20" s="327"/>
      <c r="D20" s="411">
        <f t="shared" si="1"/>
        <v>0</v>
      </c>
    </row>
    <row r="21" spans="1:4" x14ac:dyDescent="0.25">
      <c r="A21" s="326"/>
      <c r="B21" s="327"/>
      <c r="C21" s="327"/>
      <c r="D21" s="411">
        <f t="shared" si="1"/>
        <v>0</v>
      </c>
    </row>
    <row r="22" spans="1:4" x14ac:dyDescent="0.25">
      <c r="A22" s="326"/>
      <c r="B22" s="327"/>
      <c r="C22" s="327"/>
      <c r="D22" s="411">
        <f t="shared" si="1"/>
        <v>0</v>
      </c>
    </row>
    <row r="23" spans="1:4" x14ac:dyDescent="0.25">
      <c r="A23" s="326"/>
      <c r="B23" s="327"/>
      <c r="C23" s="327"/>
      <c r="D23" s="411">
        <f t="shared" si="1"/>
        <v>0</v>
      </c>
    </row>
    <row r="24" spans="1:4" x14ac:dyDescent="0.25">
      <c r="A24" s="326"/>
      <c r="B24" s="327"/>
      <c r="C24" s="327"/>
      <c r="D24" s="411">
        <f t="shared" si="1"/>
        <v>0</v>
      </c>
    </row>
    <row r="25" spans="1:4" x14ac:dyDescent="0.25">
      <c r="A25" s="326" t="s">
        <v>529</v>
      </c>
      <c r="B25" s="412">
        <f>SUM(B15:B24)</f>
        <v>0</v>
      </c>
      <c r="C25" s="412">
        <f>SUM(C15:C24)</f>
        <v>0</v>
      </c>
      <c r="D25" s="412">
        <f>SUM(D15:D24)</f>
        <v>0</v>
      </c>
    </row>
    <row r="26" spans="1:4" x14ac:dyDescent="0.25">
      <c r="A26" s="330"/>
      <c r="B26" s="331"/>
      <c r="C26" s="331"/>
      <c r="D26" s="331"/>
    </row>
    <row r="27" spans="1:4" x14ac:dyDescent="0.25">
      <c r="A27" s="332" t="s">
        <v>530</v>
      </c>
      <c r="B27" s="412">
        <f>B25+B12</f>
        <v>0</v>
      </c>
      <c r="C27" s="412">
        <f>C25+C12</f>
        <v>2546760.52</v>
      </c>
      <c r="D27" s="412">
        <f>D25+D12</f>
        <v>0</v>
      </c>
    </row>
    <row r="28" spans="1:4" x14ac:dyDescent="0.25">
      <c r="A28" s="333"/>
      <c r="B28" s="333"/>
      <c r="C28" s="333"/>
      <c r="D28" s="333"/>
    </row>
    <row r="29" spans="1:4" x14ac:dyDescent="0.25">
      <c r="A29" s="334" t="s">
        <v>439</v>
      </c>
      <c r="B29" s="333"/>
      <c r="C29" s="333"/>
      <c r="D29" s="333"/>
    </row>
    <row r="30" spans="1:4" x14ac:dyDescent="0.25">
      <c r="A30" s="333"/>
      <c r="B30" s="333"/>
      <c r="C30" s="333"/>
      <c r="D30" s="333"/>
    </row>
    <row r="31" spans="1:4" x14ac:dyDescent="0.25">
      <c r="A31" s="333"/>
      <c r="B31" s="333"/>
      <c r="C31" s="333"/>
      <c r="D31" s="333"/>
    </row>
    <row r="32" spans="1:4" x14ac:dyDescent="0.25">
      <c r="A32" s="333"/>
      <c r="B32" s="333"/>
      <c r="C32" s="333"/>
      <c r="D32" s="333"/>
    </row>
    <row r="33" spans="1:4" x14ac:dyDescent="0.25">
      <c r="A33" s="333"/>
      <c r="B33" s="333"/>
      <c r="C33" s="333"/>
      <c r="D33" s="333"/>
    </row>
  </sheetData>
  <sheetProtection formatCells="0" formatColumns="0" formatRows="0" insertRows="0" deleteRows="0" sort="0" autoFilter="0"/>
  <mergeCells count="3">
    <mergeCell ref="A1:D1"/>
    <mergeCell ref="A3:D3"/>
    <mergeCell ref="A14:D14"/>
  </mergeCells>
  <pageMargins left="0.70866141732283472" right="0.70866141732283472" top="0.74803149606299213" bottom="0.74803149606299213" header="0.31496062992125984" footer="0.31496062992125984"/>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B14" sqref="B14:C23"/>
    </sheetView>
  </sheetViews>
  <sheetFormatPr baseColWidth="10" defaultColWidth="11.42578125" defaultRowHeight="11.25" x14ac:dyDescent="0.2"/>
  <cols>
    <col min="1" max="1" width="40.7109375" style="65" customWidth="1"/>
    <col min="2" max="2" width="22.85546875" style="65" customWidth="1"/>
    <col min="3" max="3" width="19.28515625" style="65" customWidth="1"/>
    <col min="4" max="16384" width="11.42578125" style="65"/>
  </cols>
  <sheetData>
    <row r="1" spans="1:3" ht="47.65" customHeight="1" x14ac:dyDescent="0.2">
      <c r="A1" s="495" t="s">
        <v>683</v>
      </c>
      <c r="B1" s="495"/>
      <c r="C1" s="495"/>
    </row>
    <row r="2" spans="1:3" ht="24.95" customHeight="1" x14ac:dyDescent="0.2">
      <c r="A2" s="325" t="s">
        <v>523</v>
      </c>
      <c r="B2" s="325" t="s">
        <v>329</v>
      </c>
      <c r="C2" s="325" t="s">
        <v>342</v>
      </c>
    </row>
    <row r="3" spans="1:3" ht="15" customHeight="1" x14ac:dyDescent="0.2">
      <c r="A3" s="496" t="s">
        <v>525</v>
      </c>
      <c r="B3" s="496"/>
      <c r="C3" s="496"/>
    </row>
    <row r="4" spans="1:3" x14ac:dyDescent="0.2">
      <c r="A4" s="335" t="s">
        <v>682</v>
      </c>
      <c r="B4" s="414">
        <v>1770653.78</v>
      </c>
      <c r="C4" s="414">
        <v>1770653.78</v>
      </c>
    </row>
    <row r="5" spans="1:3" x14ac:dyDescent="0.2">
      <c r="A5" s="336"/>
      <c r="B5" s="414"/>
      <c r="C5" s="414"/>
    </row>
    <row r="6" spans="1:3" x14ac:dyDescent="0.2">
      <c r="A6" s="337" t="s">
        <v>531</v>
      </c>
      <c r="B6" s="415"/>
      <c r="C6" s="415"/>
    </row>
    <row r="7" spans="1:3" x14ac:dyDescent="0.2">
      <c r="A7" s="337"/>
      <c r="B7" s="415"/>
      <c r="C7" s="415"/>
    </row>
    <row r="8" spans="1:3" x14ac:dyDescent="0.2">
      <c r="A8" s="337"/>
      <c r="B8" s="415"/>
      <c r="C8" s="415"/>
    </row>
    <row r="9" spans="1:3" x14ac:dyDescent="0.2">
      <c r="A9" s="337"/>
      <c r="B9" s="415"/>
      <c r="C9" s="415"/>
    </row>
    <row r="10" spans="1:3" x14ac:dyDescent="0.2">
      <c r="A10" s="337"/>
      <c r="B10" s="415"/>
      <c r="C10" s="415"/>
    </row>
    <row r="11" spans="1:3" x14ac:dyDescent="0.2">
      <c r="A11" s="339" t="s">
        <v>532</v>
      </c>
      <c r="B11" s="416">
        <v>1770653.78</v>
      </c>
      <c r="C11" s="416">
        <v>1770653.78</v>
      </c>
    </row>
    <row r="12" spans="1:3" x14ac:dyDescent="0.2">
      <c r="A12" s="340"/>
      <c r="B12" s="341"/>
      <c r="C12" s="341"/>
    </row>
    <row r="13" spans="1:3" ht="15" customHeight="1" x14ac:dyDescent="0.2">
      <c r="A13" s="497" t="s">
        <v>527</v>
      </c>
      <c r="B13" s="497"/>
      <c r="C13" s="497"/>
    </row>
    <row r="14" spans="1:3" x14ac:dyDescent="0.2">
      <c r="A14" s="337" t="s">
        <v>528</v>
      </c>
      <c r="B14" s="415"/>
      <c r="C14" s="415"/>
    </row>
    <row r="15" spans="1:3" x14ac:dyDescent="0.2">
      <c r="A15" s="338"/>
      <c r="B15" s="415"/>
      <c r="C15" s="415"/>
    </row>
    <row r="16" spans="1:3" x14ac:dyDescent="0.2">
      <c r="A16" s="338"/>
      <c r="B16" s="415"/>
      <c r="C16" s="415"/>
    </row>
    <row r="17" spans="1:3" x14ac:dyDescent="0.2">
      <c r="A17" s="338"/>
      <c r="B17" s="415"/>
      <c r="C17" s="415"/>
    </row>
    <row r="18" spans="1:3" x14ac:dyDescent="0.2">
      <c r="A18" s="338"/>
      <c r="B18" s="415"/>
      <c r="C18" s="415"/>
    </row>
    <row r="19" spans="1:3" x14ac:dyDescent="0.2">
      <c r="A19" s="338"/>
      <c r="B19" s="415"/>
      <c r="C19" s="415"/>
    </row>
    <row r="20" spans="1:3" x14ac:dyDescent="0.2">
      <c r="A20" s="338"/>
      <c r="B20" s="415"/>
      <c r="C20" s="415"/>
    </row>
    <row r="21" spans="1:3" x14ac:dyDescent="0.2">
      <c r="A21" s="339" t="s">
        <v>533</v>
      </c>
      <c r="B21" s="416">
        <f>SUM(B14:B20)</f>
        <v>0</v>
      </c>
      <c r="C21" s="416">
        <f>SUM(C14:C20)</f>
        <v>0</v>
      </c>
    </row>
    <row r="22" spans="1:3" x14ac:dyDescent="0.2">
      <c r="A22" s="340"/>
      <c r="B22" s="341"/>
      <c r="C22" s="341"/>
    </row>
    <row r="23" spans="1:3" x14ac:dyDescent="0.2">
      <c r="A23" s="339" t="s">
        <v>530</v>
      </c>
      <c r="B23" s="416">
        <v>1770653.78</v>
      </c>
      <c r="C23" s="416">
        <v>1770653.78</v>
      </c>
    </row>
    <row r="24" spans="1:3" x14ac:dyDescent="0.2">
      <c r="B24" s="342"/>
      <c r="C24" s="342"/>
    </row>
    <row r="25" spans="1:3" x14ac:dyDescent="0.2">
      <c r="A25" s="343" t="s">
        <v>439</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zoomScaleNormal="100" zoomScaleSheetLayoutView="90" workbookViewId="0">
      <selection activeCell="H1" sqref="H1:AO1048576"/>
    </sheetView>
  </sheetViews>
  <sheetFormatPr baseColWidth="10" defaultColWidth="11.42578125" defaultRowHeight="11.25" x14ac:dyDescent="0.2"/>
  <cols>
    <col min="1" max="1" width="62.42578125" style="344" customWidth="1"/>
    <col min="2" max="2" width="13.5703125" style="344" customWidth="1"/>
    <col min="3" max="3" width="15.140625" style="344" customWidth="1"/>
    <col min="4" max="4" width="13.5703125" style="344" customWidth="1"/>
    <col min="5" max="5" width="12.85546875" style="354" customWidth="1"/>
    <col min="6" max="6" width="13" style="354" customWidth="1"/>
    <col min="7" max="7" width="13.5703125" style="354" customWidth="1"/>
    <col min="8" max="16384" width="11.42578125" style="344"/>
  </cols>
  <sheetData>
    <row r="1" spans="1:7" ht="50.1" customHeight="1" x14ac:dyDescent="0.2">
      <c r="A1" s="484" t="s">
        <v>677</v>
      </c>
      <c r="B1" s="484"/>
      <c r="C1" s="484"/>
      <c r="D1" s="484"/>
      <c r="E1" s="484"/>
      <c r="F1" s="484"/>
      <c r="G1" s="485"/>
    </row>
    <row r="2" spans="1:7" ht="15" customHeight="1" x14ac:dyDescent="0.2">
      <c r="A2" s="498" t="s">
        <v>100</v>
      </c>
      <c r="B2" s="484" t="s">
        <v>423</v>
      </c>
      <c r="C2" s="484"/>
      <c r="D2" s="484"/>
      <c r="E2" s="484"/>
      <c r="F2" s="484"/>
      <c r="G2" s="478" t="s">
        <v>424</v>
      </c>
    </row>
    <row r="3" spans="1:7" ht="24.95" customHeight="1" x14ac:dyDescent="0.2">
      <c r="A3" s="499"/>
      <c r="B3" s="345" t="s">
        <v>336</v>
      </c>
      <c r="C3" s="304" t="s">
        <v>425</v>
      </c>
      <c r="D3" s="304" t="s">
        <v>398</v>
      </c>
      <c r="E3" s="304" t="s">
        <v>329</v>
      </c>
      <c r="F3" s="346" t="s">
        <v>342</v>
      </c>
      <c r="G3" s="479"/>
    </row>
    <row r="4" spans="1:7" x14ac:dyDescent="0.2">
      <c r="A4" s="347"/>
      <c r="B4" s="348"/>
      <c r="C4" s="348"/>
      <c r="D4" s="348"/>
      <c r="E4" s="348"/>
      <c r="F4" s="348"/>
      <c r="G4" s="348"/>
    </row>
    <row r="5" spans="1:7" x14ac:dyDescent="0.2">
      <c r="A5" s="349" t="s">
        <v>534</v>
      </c>
      <c r="B5" s="417">
        <f>+B6+B9+B18+B22+B25+B30</f>
        <v>1110168831.4100001</v>
      </c>
      <c r="C5" s="417">
        <f t="shared" ref="C5:G5" si="0">+C6+C9+C18+C22+C25+C30</f>
        <v>146245944.5</v>
      </c>
      <c r="D5" s="417">
        <f t="shared" si="0"/>
        <v>1256414775.9100001</v>
      </c>
      <c r="E5" s="417">
        <f t="shared" si="0"/>
        <v>229336360.79999998</v>
      </c>
      <c r="F5" s="417">
        <f t="shared" si="0"/>
        <v>226174192.29999998</v>
      </c>
      <c r="G5" s="417">
        <f t="shared" si="0"/>
        <v>1027078415.1100001</v>
      </c>
    </row>
    <row r="6" spans="1:7" ht="19.899999999999999" customHeight="1" x14ac:dyDescent="0.2">
      <c r="A6" s="350" t="s">
        <v>535</v>
      </c>
      <c r="B6" s="410">
        <f>SUM(B7:B8)</f>
        <v>0</v>
      </c>
      <c r="C6" s="410">
        <f>SUM(C7:C8)</f>
        <v>0</v>
      </c>
      <c r="D6" s="410">
        <f t="shared" ref="D6:G6" si="1">SUM(D7:D8)</f>
        <v>0</v>
      </c>
      <c r="E6" s="410">
        <f t="shared" si="1"/>
        <v>0</v>
      </c>
      <c r="F6" s="410">
        <f t="shared" si="1"/>
        <v>0</v>
      </c>
      <c r="G6" s="410">
        <f t="shared" si="1"/>
        <v>0</v>
      </c>
    </row>
    <row r="7" spans="1:7" ht="10.15" customHeight="1" x14ac:dyDescent="0.2">
      <c r="A7" s="351" t="s">
        <v>536</v>
      </c>
      <c r="B7" s="405">
        <v>0</v>
      </c>
      <c r="C7" s="405">
        <v>0</v>
      </c>
      <c r="D7" s="405">
        <f>B7+C7</f>
        <v>0</v>
      </c>
      <c r="E7" s="405">
        <v>0</v>
      </c>
      <c r="F7" s="405">
        <v>0</v>
      </c>
      <c r="G7" s="405">
        <f>D7-E7</f>
        <v>0</v>
      </c>
    </row>
    <row r="8" spans="1:7" ht="13.9" customHeight="1" x14ac:dyDescent="0.2">
      <c r="A8" s="351" t="s">
        <v>537</v>
      </c>
      <c r="B8" s="405">
        <v>0</v>
      </c>
      <c r="C8" s="405">
        <v>0</v>
      </c>
      <c r="D8" s="405">
        <f>B8+C8</f>
        <v>0</v>
      </c>
      <c r="E8" s="405">
        <v>0</v>
      </c>
      <c r="F8" s="405">
        <v>0</v>
      </c>
      <c r="G8" s="405">
        <f>D8-E8</f>
        <v>0</v>
      </c>
    </row>
    <row r="9" spans="1:7" ht="10.5" customHeight="1" x14ac:dyDescent="0.2">
      <c r="A9" s="350" t="s">
        <v>538</v>
      </c>
      <c r="B9" s="410">
        <f>SUM(B10:B17)</f>
        <v>958388972.99000001</v>
      </c>
      <c r="C9" s="410">
        <f>SUM(C10:C17)</f>
        <v>145487878.47</v>
      </c>
      <c r="D9" s="410">
        <f t="shared" ref="D9:G9" si="2">SUM(D10:D17)</f>
        <v>1103876851.46</v>
      </c>
      <c r="E9" s="410">
        <f t="shared" si="2"/>
        <v>204004391.58999997</v>
      </c>
      <c r="F9" s="410">
        <f t="shared" si="2"/>
        <v>202136217.94999999</v>
      </c>
      <c r="G9" s="410">
        <f t="shared" si="2"/>
        <v>899872459.87000012</v>
      </c>
    </row>
    <row r="10" spans="1:7" ht="10.15" customHeight="1" x14ac:dyDescent="0.2">
      <c r="A10" s="351" t="s">
        <v>539</v>
      </c>
      <c r="B10" s="405">
        <v>943010157.64999998</v>
      </c>
      <c r="C10" s="405">
        <v>46839052.25</v>
      </c>
      <c r="D10" s="405">
        <f t="shared" ref="D10:D17" si="3">B10+C10</f>
        <v>989849209.89999998</v>
      </c>
      <c r="E10" s="405">
        <v>142801286.19999999</v>
      </c>
      <c r="F10" s="405">
        <v>140935885.63999999</v>
      </c>
      <c r="G10" s="405">
        <f t="shared" ref="G10:G17" si="4">D10-E10</f>
        <v>847047923.70000005</v>
      </c>
    </row>
    <row r="11" spans="1:7" ht="10.15" customHeight="1" x14ac:dyDescent="0.2">
      <c r="A11" s="351" t="s">
        <v>540</v>
      </c>
      <c r="B11" s="405">
        <v>0</v>
      </c>
      <c r="C11" s="405">
        <v>0</v>
      </c>
      <c r="D11" s="405">
        <f t="shared" si="3"/>
        <v>0</v>
      </c>
      <c r="E11" s="405">
        <v>0</v>
      </c>
      <c r="F11" s="405">
        <v>0</v>
      </c>
      <c r="G11" s="405">
        <f t="shared" si="4"/>
        <v>0</v>
      </c>
    </row>
    <row r="12" spans="1:7" ht="10.15" customHeight="1" x14ac:dyDescent="0.2">
      <c r="A12" s="351" t="s">
        <v>541</v>
      </c>
      <c r="B12" s="405">
        <v>0</v>
      </c>
      <c r="C12" s="405">
        <v>0</v>
      </c>
      <c r="D12" s="405">
        <f t="shared" si="3"/>
        <v>0</v>
      </c>
      <c r="E12" s="405">
        <v>0</v>
      </c>
      <c r="F12" s="405">
        <v>0</v>
      </c>
      <c r="G12" s="405">
        <f t="shared" si="4"/>
        <v>0</v>
      </c>
    </row>
    <row r="13" spans="1:7" x14ac:dyDescent="0.2">
      <c r="A13" s="351" t="s">
        <v>542</v>
      </c>
      <c r="B13" s="405">
        <v>15378815.34</v>
      </c>
      <c r="C13" s="405">
        <v>0</v>
      </c>
      <c r="D13" s="405">
        <f t="shared" si="3"/>
        <v>15378815.34</v>
      </c>
      <c r="E13" s="405">
        <v>1247498.1299999999</v>
      </c>
      <c r="F13" s="405">
        <v>1244725.05</v>
      </c>
      <c r="G13" s="405">
        <f t="shared" si="4"/>
        <v>14131317.210000001</v>
      </c>
    </row>
    <row r="14" spans="1:7" ht="10.15" customHeight="1" x14ac:dyDescent="0.2">
      <c r="A14" s="351" t="s">
        <v>543</v>
      </c>
      <c r="B14" s="405">
        <v>0</v>
      </c>
      <c r="C14" s="405">
        <v>0</v>
      </c>
      <c r="D14" s="405">
        <f t="shared" si="3"/>
        <v>0</v>
      </c>
      <c r="E14" s="405">
        <v>0</v>
      </c>
      <c r="F14" s="405">
        <v>0</v>
      </c>
      <c r="G14" s="405">
        <f t="shared" si="4"/>
        <v>0</v>
      </c>
    </row>
    <row r="15" spans="1:7" ht="10.15" customHeight="1" x14ac:dyDescent="0.2">
      <c r="A15" s="351" t="s">
        <v>544</v>
      </c>
      <c r="B15" s="405">
        <v>0</v>
      </c>
      <c r="C15" s="405">
        <v>0</v>
      </c>
      <c r="D15" s="405">
        <f t="shared" si="3"/>
        <v>0</v>
      </c>
      <c r="E15" s="405">
        <v>0</v>
      </c>
      <c r="F15" s="405">
        <v>0</v>
      </c>
      <c r="G15" s="405">
        <f t="shared" si="4"/>
        <v>0</v>
      </c>
    </row>
    <row r="16" spans="1:7" x14ac:dyDescent="0.2">
      <c r="A16" s="351" t="s">
        <v>545</v>
      </c>
      <c r="B16" s="405">
        <v>0</v>
      </c>
      <c r="C16" s="405">
        <v>0</v>
      </c>
      <c r="D16" s="405">
        <f t="shared" si="3"/>
        <v>0</v>
      </c>
      <c r="E16" s="405">
        <v>0</v>
      </c>
      <c r="F16" s="405">
        <v>0</v>
      </c>
      <c r="G16" s="405">
        <f t="shared" si="4"/>
        <v>0</v>
      </c>
    </row>
    <row r="17" spans="1:7" x14ac:dyDescent="0.2">
      <c r="A17" s="351" t="s">
        <v>546</v>
      </c>
      <c r="B17" s="405">
        <v>0</v>
      </c>
      <c r="C17" s="405">
        <v>98648826.219999999</v>
      </c>
      <c r="D17" s="405">
        <f t="shared" si="3"/>
        <v>98648826.219999999</v>
      </c>
      <c r="E17" s="405">
        <v>59955607.259999998</v>
      </c>
      <c r="F17" s="405">
        <v>59955607.259999998</v>
      </c>
      <c r="G17" s="405">
        <f t="shared" si="4"/>
        <v>38693218.960000001</v>
      </c>
    </row>
    <row r="18" spans="1:7" ht="10.5" customHeight="1" x14ac:dyDescent="0.2">
      <c r="A18" s="350" t="s">
        <v>547</v>
      </c>
      <c r="B18" s="410">
        <f>SUM(B19:B21)</f>
        <v>151779858.41999999</v>
      </c>
      <c r="C18" s="410">
        <f>SUM(C19:C21)</f>
        <v>758066.03</v>
      </c>
      <c r="D18" s="410">
        <f t="shared" ref="D18:G18" si="5">SUM(D19:D21)</f>
        <v>152537924.44999999</v>
      </c>
      <c r="E18" s="410">
        <f t="shared" si="5"/>
        <v>25331969.210000001</v>
      </c>
      <c r="F18" s="410">
        <f t="shared" si="5"/>
        <v>24037974.349999998</v>
      </c>
      <c r="G18" s="410">
        <f t="shared" si="5"/>
        <v>127205955.24000001</v>
      </c>
    </row>
    <row r="19" spans="1:7" ht="10.15" customHeight="1" x14ac:dyDescent="0.2">
      <c r="A19" s="351" t="s">
        <v>548</v>
      </c>
      <c r="B19" s="405">
        <v>144032058.38</v>
      </c>
      <c r="C19" s="405">
        <v>758066.03</v>
      </c>
      <c r="D19" s="405">
        <f t="shared" ref="D19:D21" si="6">B19+C19</f>
        <v>144790124.41</v>
      </c>
      <c r="E19" s="405">
        <v>24060813.850000001</v>
      </c>
      <c r="F19" s="405">
        <v>22766818.989999998</v>
      </c>
      <c r="G19" s="405">
        <f t="shared" ref="G19:G21" si="7">D19-E19</f>
        <v>120729310.56</v>
      </c>
    </row>
    <row r="20" spans="1:7" ht="10.15" customHeight="1" x14ac:dyDescent="0.2">
      <c r="A20" s="351" t="s">
        <v>549</v>
      </c>
      <c r="B20" s="405">
        <v>7747800.04</v>
      </c>
      <c r="C20" s="405">
        <v>0</v>
      </c>
      <c r="D20" s="405">
        <f t="shared" si="6"/>
        <v>7747800.04</v>
      </c>
      <c r="E20" s="405">
        <v>1271155.3600000001</v>
      </c>
      <c r="F20" s="405">
        <v>1271155.3600000001</v>
      </c>
      <c r="G20" s="405">
        <f t="shared" si="7"/>
        <v>6476644.6799999997</v>
      </c>
    </row>
    <row r="21" spans="1:7" x14ac:dyDescent="0.2">
      <c r="A21" s="351" t="s">
        <v>550</v>
      </c>
      <c r="B21" s="405">
        <v>0</v>
      </c>
      <c r="C21" s="405">
        <v>0</v>
      </c>
      <c r="D21" s="405">
        <f t="shared" si="6"/>
        <v>0</v>
      </c>
      <c r="E21" s="405">
        <v>0</v>
      </c>
      <c r="F21" s="405">
        <v>0</v>
      </c>
      <c r="G21" s="405">
        <f t="shared" si="7"/>
        <v>0</v>
      </c>
    </row>
    <row r="22" spans="1:7" x14ac:dyDescent="0.2">
      <c r="A22" s="350" t="s">
        <v>551</v>
      </c>
      <c r="B22" s="410">
        <f>SUM(B23:B24)</f>
        <v>0</v>
      </c>
      <c r="C22" s="410">
        <f>SUM(C23:C24)</f>
        <v>0</v>
      </c>
      <c r="D22" s="410">
        <f t="shared" ref="D22:G22" si="8">SUM(D23:D24)</f>
        <v>0</v>
      </c>
      <c r="E22" s="410">
        <f t="shared" si="8"/>
        <v>0</v>
      </c>
      <c r="F22" s="410">
        <f t="shared" si="8"/>
        <v>0</v>
      </c>
      <c r="G22" s="410">
        <f t="shared" si="8"/>
        <v>0</v>
      </c>
    </row>
    <row r="23" spans="1:7" ht="10.15" customHeight="1" x14ac:dyDescent="0.2">
      <c r="A23" s="351" t="s">
        <v>552</v>
      </c>
      <c r="B23" s="405">
        <v>0</v>
      </c>
      <c r="C23" s="405">
        <v>0</v>
      </c>
      <c r="D23" s="405">
        <f t="shared" ref="D23:D24" si="9">B23+C23</f>
        <v>0</v>
      </c>
      <c r="E23" s="405">
        <v>0</v>
      </c>
      <c r="F23" s="405">
        <v>0</v>
      </c>
      <c r="G23" s="405">
        <f t="shared" ref="G23:G24" si="10">D23-E23</f>
        <v>0</v>
      </c>
    </row>
    <row r="24" spans="1:7" x14ac:dyDescent="0.2">
      <c r="A24" s="351" t="s">
        <v>553</v>
      </c>
      <c r="B24" s="405">
        <v>0</v>
      </c>
      <c r="C24" s="405">
        <v>0</v>
      </c>
      <c r="D24" s="405">
        <f t="shared" si="9"/>
        <v>0</v>
      </c>
      <c r="E24" s="405">
        <v>0</v>
      </c>
      <c r="F24" s="405">
        <v>0</v>
      </c>
      <c r="G24" s="405">
        <f t="shared" si="10"/>
        <v>0</v>
      </c>
    </row>
    <row r="25" spans="1:7" x14ac:dyDescent="0.2">
      <c r="A25" s="350" t="s">
        <v>554</v>
      </c>
      <c r="B25" s="410">
        <f>SUM(B26:B29)</f>
        <v>0</v>
      </c>
      <c r="C25" s="410">
        <f>SUM(C26:C29)</f>
        <v>0</v>
      </c>
      <c r="D25" s="410">
        <f t="shared" ref="D25:G25" si="11">SUM(D26:D29)</f>
        <v>0</v>
      </c>
      <c r="E25" s="410">
        <f t="shared" si="11"/>
        <v>0</v>
      </c>
      <c r="F25" s="410">
        <f t="shared" si="11"/>
        <v>0</v>
      </c>
      <c r="G25" s="410">
        <f t="shared" si="11"/>
        <v>0</v>
      </c>
    </row>
    <row r="26" spans="1:7" ht="10.15" customHeight="1" x14ac:dyDescent="0.2">
      <c r="A26" s="351" t="s">
        <v>555</v>
      </c>
      <c r="B26" s="405">
        <v>0</v>
      </c>
      <c r="C26" s="405">
        <v>0</v>
      </c>
      <c r="D26" s="405">
        <f t="shared" ref="D26:D29" si="12">B26+C26</f>
        <v>0</v>
      </c>
      <c r="E26" s="405">
        <v>0</v>
      </c>
      <c r="F26" s="405">
        <v>0</v>
      </c>
      <c r="G26" s="405">
        <f t="shared" ref="G26:G29" si="13">D26-E26</f>
        <v>0</v>
      </c>
    </row>
    <row r="27" spans="1:7" ht="10.15" customHeight="1" x14ac:dyDescent="0.2">
      <c r="A27" s="351" t="s">
        <v>556</v>
      </c>
      <c r="B27" s="405">
        <v>0</v>
      </c>
      <c r="C27" s="405">
        <v>0</v>
      </c>
      <c r="D27" s="405">
        <f t="shared" si="12"/>
        <v>0</v>
      </c>
      <c r="E27" s="405">
        <v>0</v>
      </c>
      <c r="F27" s="405">
        <v>0</v>
      </c>
      <c r="G27" s="405">
        <f t="shared" si="13"/>
        <v>0</v>
      </c>
    </row>
    <row r="28" spans="1:7" ht="10.15" customHeight="1" x14ac:dyDescent="0.2">
      <c r="A28" s="351" t="s">
        <v>557</v>
      </c>
      <c r="B28" s="405">
        <v>0</v>
      </c>
      <c r="C28" s="405">
        <v>0</v>
      </c>
      <c r="D28" s="405">
        <f t="shared" si="12"/>
        <v>0</v>
      </c>
      <c r="E28" s="405">
        <v>0</v>
      </c>
      <c r="F28" s="405">
        <v>0</v>
      </c>
      <c r="G28" s="405">
        <f t="shared" si="13"/>
        <v>0</v>
      </c>
    </row>
    <row r="29" spans="1:7" ht="10.15" customHeight="1" x14ac:dyDescent="0.2">
      <c r="A29" s="351" t="s">
        <v>558</v>
      </c>
      <c r="B29" s="405">
        <v>0</v>
      </c>
      <c r="C29" s="405">
        <v>0</v>
      </c>
      <c r="D29" s="405">
        <f t="shared" si="12"/>
        <v>0</v>
      </c>
      <c r="E29" s="405">
        <v>0</v>
      </c>
      <c r="F29" s="405">
        <v>0</v>
      </c>
      <c r="G29" s="405">
        <f t="shared" si="13"/>
        <v>0</v>
      </c>
    </row>
    <row r="30" spans="1:7" ht="10.5" customHeight="1" x14ac:dyDescent="0.2">
      <c r="A30" s="350" t="s">
        <v>559</v>
      </c>
      <c r="B30" s="410">
        <f>SUM(B31)</f>
        <v>0</v>
      </c>
      <c r="C30" s="410">
        <f t="shared" ref="C30:G30" si="14">SUM(C31)</f>
        <v>0</v>
      </c>
      <c r="D30" s="410">
        <f t="shared" si="14"/>
        <v>0</v>
      </c>
      <c r="E30" s="410">
        <f t="shared" si="14"/>
        <v>0</v>
      </c>
      <c r="F30" s="410">
        <f t="shared" si="14"/>
        <v>0</v>
      </c>
      <c r="G30" s="410">
        <f t="shared" si="14"/>
        <v>0</v>
      </c>
    </row>
    <row r="31" spans="1:7" x14ac:dyDescent="0.2">
      <c r="A31" s="351" t="s">
        <v>560</v>
      </c>
      <c r="B31" s="405">
        <v>0</v>
      </c>
      <c r="C31" s="405">
        <v>0</v>
      </c>
      <c r="D31" s="405">
        <f t="shared" ref="D31:D34" si="15">B31+C31</f>
        <v>0</v>
      </c>
      <c r="E31" s="405">
        <v>0</v>
      </c>
      <c r="F31" s="405">
        <v>0</v>
      </c>
      <c r="G31" s="405">
        <f t="shared" ref="G31:G34" si="16">D31-E31</f>
        <v>0</v>
      </c>
    </row>
    <row r="32" spans="1:7" ht="13.9" customHeight="1" x14ac:dyDescent="0.2">
      <c r="A32" s="352" t="s">
        <v>561</v>
      </c>
      <c r="B32" s="410">
        <v>0</v>
      </c>
      <c r="C32" s="410">
        <v>0</v>
      </c>
      <c r="D32" s="410">
        <f t="shared" si="15"/>
        <v>0</v>
      </c>
      <c r="E32" s="410">
        <v>0</v>
      </c>
      <c r="F32" s="410">
        <v>0</v>
      </c>
      <c r="G32" s="410">
        <f t="shared" si="16"/>
        <v>0</v>
      </c>
    </row>
    <row r="33" spans="1:7" ht="10.5" customHeight="1" x14ac:dyDescent="0.2">
      <c r="A33" s="352" t="s">
        <v>562</v>
      </c>
      <c r="B33" s="410">
        <v>0</v>
      </c>
      <c r="C33" s="410">
        <v>0</v>
      </c>
      <c r="D33" s="410">
        <f t="shared" si="15"/>
        <v>0</v>
      </c>
      <c r="E33" s="410">
        <v>0</v>
      </c>
      <c r="F33" s="410">
        <v>0</v>
      </c>
      <c r="G33" s="410">
        <f t="shared" si="16"/>
        <v>0</v>
      </c>
    </row>
    <row r="34" spans="1:7" ht="10.5" customHeight="1" x14ac:dyDescent="0.2">
      <c r="A34" s="352" t="s">
        <v>522</v>
      </c>
      <c r="B34" s="410">
        <v>0</v>
      </c>
      <c r="C34" s="410">
        <v>0</v>
      </c>
      <c r="D34" s="410">
        <f t="shared" si="15"/>
        <v>0</v>
      </c>
      <c r="E34" s="410">
        <v>0</v>
      </c>
      <c r="F34" s="410">
        <v>0</v>
      </c>
      <c r="G34" s="410">
        <f t="shared" si="16"/>
        <v>0</v>
      </c>
    </row>
    <row r="35" spans="1:7" ht="10.5" customHeight="1" x14ac:dyDescent="0.2">
      <c r="A35" s="352"/>
      <c r="B35" s="410"/>
      <c r="C35" s="410"/>
      <c r="D35" s="410"/>
      <c r="E35" s="410"/>
      <c r="F35" s="410"/>
      <c r="G35" s="410"/>
    </row>
    <row r="36" spans="1:7" ht="13.5" customHeight="1" x14ac:dyDescent="0.2">
      <c r="A36" s="353" t="s">
        <v>426</v>
      </c>
      <c r="B36" s="406">
        <f>+B5+B32+B33+B34</f>
        <v>1110168831.4100001</v>
      </c>
      <c r="C36" s="406">
        <f t="shared" ref="C36:G36" si="17">+C5+C32+C33+C34</f>
        <v>146245944.5</v>
      </c>
      <c r="D36" s="406">
        <f t="shared" si="17"/>
        <v>1256414775.9100001</v>
      </c>
      <c r="E36" s="406">
        <f t="shared" si="17"/>
        <v>229336360.79999998</v>
      </c>
      <c r="F36" s="406">
        <f t="shared" si="17"/>
        <v>226174192.29999998</v>
      </c>
      <c r="G36" s="406">
        <f t="shared" si="17"/>
        <v>1027078415.1100001</v>
      </c>
    </row>
    <row r="38" spans="1:7" x14ac:dyDescent="0.2">
      <c r="A38" s="3" t="s">
        <v>439</v>
      </c>
    </row>
  </sheetData>
  <sheetProtection formatCells="0" formatColumns="0" formatRows="0" autoFilter="0"/>
  <protectedRanges>
    <protectedRange sqref="A37:G65328"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51181102362204722" top="0.74803149606299213" bottom="0.74803149606299213" header="0.31496062992125984" footer="0.31496062992125984"/>
  <pageSetup scale="8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81" workbookViewId="0">
      <selection activeCell="J1" sqref="J1:BE1048576"/>
    </sheetView>
  </sheetViews>
  <sheetFormatPr baseColWidth="10" defaultColWidth="9.140625" defaultRowHeight="11.25" x14ac:dyDescent="0.2"/>
  <cols>
    <col min="1" max="1" width="10" style="357" customWidth="1"/>
    <col min="2" max="2" width="65" style="357" customWidth="1"/>
    <col min="3" max="3" width="15.7109375" style="357" customWidth="1"/>
    <col min="4" max="4" width="12.7109375" style="357" customWidth="1"/>
    <col min="5" max="6" width="12.5703125" style="357" customWidth="1"/>
    <col min="7" max="7" width="15.140625" style="357" customWidth="1"/>
    <col min="8" max="8" width="10.5703125" style="357" customWidth="1"/>
    <col min="9" max="9" width="7.7109375" style="357" customWidth="1"/>
    <col min="10" max="16384" width="9.140625" style="357"/>
  </cols>
  <sheetData>
    <row r="1" spans="1:9" ht="18.95" customHeight="1" x14ac:dyDescent="0.2">
      <c r="A1" s="503" t="s">
        <v>645</v>
      </c>
      <c r="B1" s="504"/>
      <c r="C1" s="504"/>
      <c r="D1" s="504"/>
      <c r="E1" s="504"/>
      <c r="F1" s="504"/>
      <c r="G1" s="355" t="s">
        <v>0</v>
      </c>
      <c r="H1" s="356">
        <v>2025</v>
      </c>
    </row>
    <row r="2" spans="1:9" ht="18.95" customHeight="1" x14ac:dyDescent="0.2">
      <c r="A2" s="503" t="s">
        <v>563</v>
      </c>
      <c r="B2" s="504"/>
      <c r="C2" s="504"/>
      <c r="D2" s="504"/>
      <c r="E2" s="504"/>
      <c r="F2" s="504"/>
      <c r="G2" s="355" t="s">
        <v>2</v>
      </c>
      <c r="H2" s="356" t="s">
        <v>3</v>
      </c>
    </row>
    <row r="3" spans="1:9" ht="18.95" customHeight="1" x14ac:dyDescent="0.2">
      <c r="A3" s="500" t="s">
        <v>684</v>
      </c>
      <c r="B3" s="501"/>
      <c r="C3" s="501"/>
      <c r="D3" s="501"/>
      <c r="E3" s="501"/>
      <c r="F3" s="501"/>
      <c r="G3" s="355" t="s">
        <v>4</v>
      </c>
      <c r="H3" s="356">
        <v>1</v>
      </c>
    </row>
    <row r="4" spans="1:9" x14ac:dyDescent="0.2">
      <c r="A4" s="500" t="s">
        <v>628</v>
      </c>
      <c r="B4" s="501"/>
      <c r="C4" s="501"/>
      <c r="D4" s="501"/>
      <c r="E4" s="501"/>
      <c r="F4" s="501"/>
      <c r="G4" s="358"/>
      <c r="H4" s="358"/>
    </row>
    <row r="5" spans="1:9" x14ac:dyDescent="0.2">
      <c r="A5" s="359" t="s">
        <v>564</v>
      </c>
      <c r="B5" s="360"/>
      <c r="C5" s="360"/>
      <c r="D5" s="360"/>
      <c r="E5" s="360"/>
      <c r="F5" s="360"/>
      <c r="G5" s="360"/>
      <c r="H5" s="360"/>
    </row>
    <row r="8" spans="1:9" x14ac:dyDescent="0.2">
      <c r="A8" s="361" t="s">
        <v>565</v>
      </c>
      <c r="B8" s="361" t="s">
        <v>100</v>
      </c>
      <c r="C8" s="361" t="s">
        <v>241</v>
      </c>
      <c r="D8" s="361" t="s">
        <v>566</v>
      </c>
      <c r="E8" s="361" t="s">
        <v>567</v>
      </c>
      <c r="F8" s="361" t="s">
        <v>244</v>
      </c>
      <c r="G8" s="361" t="s">
        <v>568</v>
      </c>
      <c r="H8" s="361" t="s">
        <v>569</v>
      </c>
      <c r="I8" s="361" t="s">
        <v>570</v>
      </c>
    </row>
    <row r="9" spans="1:9" s="363" customFormat="1" x14ac:dyDescent="0.2">
      <c r="A9" s="362">
        <v>7000</v>
      </c>
      <c r="B9" s="363" t="s">
        <v>571</v>
      </c>
    </row>
    <row r="10" spans="1:9" x14ac:dyDescent="0.2">
      <c r="A10" s="357">
        <v>7110</v>
      </c>
      <c r="B10" s="357" t="s">
        <v>568</v>
      </c>
      <c r="C10" s="364">
        <v>0</v>
      </c>
      <c r="D10" s="364">
        <v>0</v>
      </c>
      <c r="E10" s="364">
        <v>0</v>
      </c>
      <c r="F10" s="364">
        <f>C10+D10+E10</f>
        <v>0</v>
      </c>
      <c r="G10" s="357" t="str">
        <f>+IF(OR(C10&lt;&gt;0,C11&lt;&gt;0,C12&lt;&gt;0,C13&lt;&gt;0,C14&lt;&gt;0,C15&lt;&gt;0,C16&lt;&gt;0,C17&lt;&gt;0,C18&lt;&gt;0,C19&lt;&gt;0,C20&lt;&gt;0,C21&lt;&gt;0,C22&lt;&gt;0,C23&lt;&gt;0,C24&lt;&gt;0,C25&lt;&gt;0,C26&lt;&gt;0,C27&lt;&gt;0,C28&lt;&gt;0,C29&lt;&gt;0,C30&lt;&gt;0,C31&lt;&gt;0,C32&lt;&gt;0,C33&lt;&gt;0,C34&lt;&gt;0,C35&lt;&gt;0),"","SIN INFORMACIÓN QUE REVELAR")</f>
        <v/>
      </c>
    </row>
    <row r="11" spans="1:9" x14ac:dyDescent="0.2">
      <c r="A11" s="357">
        <v>7120</v>
      </c>
      <c r="B11" s="357" t="s">
        <v>572</v>
      </c>
      <c r="C11" s="364">
        <v>0</v>
      </c>
      <c r="D11" s="364">
        <v>0</v>
      </c>
      <c r="E11" s="364">
        <v>0</v>
      </c>
      <c r="F11" s="364">
        <f t="shared" ref="F11:F35" si="0">C11+D11+E11</f>
        <v>0</v>
      </c>
    </row>
    <row r="12" spans="1:9" x14ac:dyDescent="0.2">
      <c r="A12" s="357">
        <v>7130</v>
      </c>
      <c r="B12" s="357" t="s">
        <v>573</v>
      </c>
      <c r="C12" s="364">
        <v>0</v>
      </c>
      <c r="D12" s="364">
        <v>0</v>
      </c>
      <c r="E12" s="364">
        <v>0</v>
      </c>
      <c r="F12" s="364">
        <f t="shared" si="0"/>
        <v>0</v>
      </c>
    </row>
    <row r="13" spans="1:9" x14ac:dyDescent="0.2">
      <c r="A13" s="357">
        <v>7140</v>
      </c>
      <c r="B13" s="357" t="s">
        <v>574</v>
      </c>
      <c r="C13" s="364">
        <v>0</v>
      </c>
      <c r="D13" s="364">
        <v>0</v>
      </c>
      <c r="E13" s="364">
        <v>0</v>
      </c>
      <c r="F13" s="364">
        <f t="shared" si="0"/>
        <v>0</v>
      </c>
    </row>
    <row r="14" spans="1:9" x14ac:dyDescent="0.2">
      <c r="A14" s="357">
        <v>7150</v>
      </c>
      <c r="B14" s="357" t="s">
        <v>575</v>
      </c>
      <c r="C14" s="364">
        <v>0</v>
      </c>
      <c r="D14" s="364">
        <v>0</v>
      </c>
      <c r="E14" s="364">
        <v>0</v>
      </c>
      <c r="F14" s="364">
        <f t="shared" si="0"/>
        <v>0</v>
      </c>
    </row>
    <row r="15" spans="1:9" x14ac:dyDescent="0.2">
      <c r="A15" s="357">
        <v>7160</v>
      </c>
      <c r="B15" s="357" t="s">
        <v>576</v>
      </c>
      <c r="C15" s="364">
        <v>0</v>
      </c>
      <c r="D15" s="364">
        <v>0</v>
      </c>
      <c r="E15" s="364">
        <v>0</v>
      </c>
      <c r="F15" s="364">
        <f t="shared" si="0"/>
        <v>0</v>
      </c>
    </row>
    <row r="16" spans="1:9" x14ac:dyDescent="0.2">
      <c r="A16" s="357">
        <v>7210</v>
      </c>
      <c r="B16" s="357" t="s">
        <v>577</v>
      </c>
      <c r="C16" s="364">
        <v>0</v>
      </c>
      <c r="D16" s="364">
        <v>0</v>
      </c>
      <c r="E16" s="364">
        <v>0</v>
      </c>
      <c r="F16" s="364">
        <f t="shared" si="0"/>
        <v>0</v>
      </c>
    </row>
    <row r="17" spans="1:6" x14ac:dyDescent="0.2">
      <c r="A17" s="357">
        <v>7220</v>
      </c>
      <c r="B17" s="357" t="s">
        <v>578</v>
      </c>
      <c r="C17" s="364">
        <v>0</v>
      </c>
      <c r="D17" s="364">
        <v>0</v>
      </c>
      <c r="E17" s="364">
        <v>0</v>
      </c>
      <c r="F17" s="364">
        <f t="shared" si="0"/>
        <v>0</v>
      </c>
    </row>
    <row r="18" spans="1:6" x14ac:dyDescent="0.2">
      <c r="A18" s="357">
        <v>7230</v>
      </c>
      <c r="B18" s="357" t="s">
        <v>579</v>
      </c>
      <c r="C18" s="364">
        <v>0</v>
      </c>
      <c r="D18" s="364">
        <v>0</v>
      </c>
      <c r="E18" s="364">
        <v>0</v>
      </c>
      <c r="F18" s="364">
        <f t="shared" si="0"/>
        <v>0</v>
      </c>
    </row>
    <row r="19" spans="1:6" x14ac:dyDescent="0.2">
      <c r="A19" s="357">
        <v>7240</v>
      </c>
      <c r="B19" s="357" t="s">
        <v>580</v>
      </c>
      <c r="C19" s="364">
        <v>0</v>
      </c>
      <c r="D19" s="364">
        <v>0</v>
      </c>
      <c r="E19" s="364">
        <v>0</v>
      </c>
      <c r="F19" s="364">
        <f t="shared" si="0"/>
        <v>0</v>
      </c>
    </row>
    <row r="20" spans="1:6" x14ac:dyDescent="0.2">
      <c r="A20" s="357">
        <v>7250</v>
      </c>
      <c r="B20" s="357" t="s">
        <v>581</v>
      </c>
      <c r="C20" s="364">
        <v>0</v>
      </c>
      <c r="D20" s="364">
        <v>0</v>
      </c>
      <c r="E20" s="364">
        <v>0</v>
      </c>
      <c r="F20" s="364">
        <f t="shared" si="0"/>
        <v>0</v>
      </c>
    </row>
    <row r="21" spans="1:6" x14ac:dyDescent="0.2">
      <c r="A21" s="357">
        <v>7260</v>
      </c>
      <c r="B21" s="357" t="s">
        <v>582</v>
      </c>
      <c r="C21" s="364">
        <v>0</v>
      </c>
      <c r="D21" s="364">
        <v>0</v>
      </c>
      <c r="E21" s="364">
        <v>0</v>
      </c>
      <c r="F21" s="364">
        <f t="shared" si="0"/>
        <v>0</v>
      </c>
    </row>
    <row r="22" spans="1:6" x14ac:dyDescent="0.2">
      <c r="A22" s="357">
        <v>7310</v>
      </c>
      <c r="B22" s="357" t="s">
        <v>583</v>
      </c>
      <c r="C22" s="364">
        <v>0</v>
      </c>
      <c r="D22" s="364">
        <v>0</v>
      </c>
      <c r="E22" s="364">
        <v>0</v>
      </c>
      <c r="F22" s="364">
        <f t="shared" si="0"/>
        <v>0</v>
      </c>
    </row>
    <row r="23" spans="1:6" x14ac:dyDescent="0.2">
      <c r="A23" s="357">
        <v>7320</v>
      </c>
      <c r="B23" s="357" t="s">
        <v>584</v>
      </c>
      <c r="C23" s="364">
        <v>0</v>
      </c>
      <c r="D23" s="364">
        <v>0</v>
      </c>
      <c r="E23" s="364">
        <v>0</v>
      </c>
      <c r="F23" s="364">
        <f t="shared" si="0"/>
        <v>0</v>
      </c>
    </row>
    <row r="24" spans="1:6" x14ac:dyDescent="0.2">
      <c r="A24" s="357">
        <v>7330</v>
      </c>
      <c r="B24" s="357" t="s">
        <v>585</v>
      </c>
      <c r="C24" s="364">
        <v>0</v>
      </c>
      <c r="D24" s="364">
        <v>0</v>
      </c>
      <c r="E24" s="364">
        <v>0</v>
      </c>
      <c r="F24" s="364">
        <f t="shared" si="0"/>
        <v>0</v>
      </c>
    </row>
    <row r="25" spans="1:6" x14ac:dyDescent="0.2">
      <c r="A25" s="357">
        <v>7340</v>
      </c>
      <c r="B25" s="357" t="s">
        <v>586</v>
      </c>
      <c r="C25" s="364">
        <v>0</v>
      </c>
      <c r="D25" s="364">
        <v>0</v>
      </c>
      <c r="E25" s="364">
        <v>0</v>
      </c>
      <c r="F25" s="364">
        <f t="shared" si="0"/>
        <v>0</v>
      </c>
    </row>
    <row r="26" spans="1:6" x14ac:dyDescent="0.2">
      <c r="A26" s="357">
        <v>7350</v>
      </c>
      <c r="B26" s="357" t="s">
        <v>587</v>
      </c>
      <c r="C26" s="364">
        <v>0</v>
      </c>
      <c r="D26" s="364">
        <v>0</v>
      </c>
      <c r="E26" s="364">
        <v>0</v>
      </c>
      <c r="F26" s="364">
        <f t="shared" si="0"/>
        <v>0</v>
      </c>
    </row>
    <row r="27" spans="1:6" x14ac:dyDescent="0.2">
      <c r="A27" s="357">
        <v>7360</v>
      </c>
      <c r="B27" s="357" t="s">
        <v>588</v>
      </c>
      <c r="C27" s="364">
        <v>0</v>
      </c>
      <c r="D27" s="364">
        <v>0</v>
      </c>
      <c r="E27" s="364">
        <v>0</v>
      </c>
      <c r="F27" s="364">
        <f t="shared" si="0"/>
        <v>0</v>
      </c>
    </row>
    <row r="28" spans="1:6" x14ac:dyDescent="0.2">
      <c r="A28" s="357">
        <v>7410</v>
      </c>
      <c r="B28" s="357" t="s">
        <v>589</v>
      </c>
      <c r="C28" s="364">
        <v>2849245.68</v>
      </c>
      <c r="D28" s="364">
        <v>0</v>
      </c>
      <c r="E28" s="364">
        <v>0</v>
      </c>
      <c r="F28" s="364">
        <f t="shared" si="0"/>
        <v>2849245.68</v>
      </c>
    </row>
    <row r="29" spans="1:6" x14ac:dyDescent="0.2">
      <c r="A29" s="357">
        <v>7420</v>
      </c>
      <c r="B29" s="357" t="s">
        <v>590</v>
      </c>
      <c r="C29" s="364">
        <v>-2849245.68</v>
      </c>
      <c r="D29" s="364">
        <v>0</v>
      </c>
      <c r="E29" s="364">
        <v>0</v>
      </c>
      <c r="F29" s="364">
        <f t="shared" si="0"/>
        <v>-2849245.68</v>
      </c>
    </row>
    <row r="30" spans="1:6" x14ac:dyDescent="0.2">
      <c r="A30" s="357">
        <v>7510</v>
      </c>
      <c r="B30" s="357" t="s">
        <v>591</v>
      </c>
      <c r="C30" s="364">
        <v>0</v>
      </c>
      <c r="D30" s="364">
        <v>0</v>
      </c>
      <c r="E30" s="364">
        <v>0</v>
      </c>
      <c r="F30" s="364">
        <f t="shared" si="0"/>
        <v>0</v>
      </c>
    </row>
    <row r="31" spans="1:6" x14ac:dyDescent="0.2">
      <c r="A31" s="357">
        <v>7520</v>
      </c>
      <c r="B31" s="357" t="s">
        <v>592</v>
      </c>
      <c r="C31" s="364">
        <v>0</v>
      </c>
      <c r="D31" s="364">
        <v>0</v>
      </c>
      <c r="E31" s="364">
        <v>0</v>
      </c>
      <c r="F31" s="364">
        <f t="shared" si="0"/>
        <v>0</v>
      </c>
    </row>
    <row r="32" spans="1:6" x14ac:dyDescent="0.2">
      <c r="A32" s="357">
        <v>7610</v>
      </c>
      <c r="B32" s="357" t="s">
        <v>593</v>
      </c>
      <c r="C32" s="364">
        <v>0</v>
      </c>
      <c r="D32" s="364">
        <v>0</v>
      </c>
      <c r="E32" s="364">
        <v>0</v>
      </c>
      <c r="F32" s="364">
        <f t="shared" si="0"/>
        <v>0</v>
      </c>
    </row>
    <row r="33" spans="1:6" x14ac:dyDescent="0.2">
      <c r="A33" s="357">
        <v>7620</v>
      </c>
      <c r="B33" s="357" t="s">
        <v>594</v>
      </c>
      <c r="C33" s="364">
        <v>0</v>
      </c>
      <c r="D33" s="364">
        <v>0</v>
      </c>
      <c r="E33" s="364">
        <v>0</v>
      </c>
      <c r="F33" s="364">
        <f t="shared" si="0"/>
        <v>0</v>
      </c>
    </row>
    <row r="34" spans="1:6" x14ac:dyDescent="0.2">
      <c r="A34" s="357">
        <v>7630</v>
      </c>
      <c r="B34" s="357" t="s">
        <v>595</v>
      </c>
      <c r="C34" s="364">
        <v>0</v>
      </c>
      <c r="D34" s="364">
        <v>0</v>
      </c>
      <c r="E34" s="364">
        <v>0</v>
      </c>
      <c r="F34" s="364">
        <f t="shared" si="0"/>
        <v>0</v>
      </c>
    </row>
    <row r="35" spans="1:6" x14ac:dyDescent="0.2">
      <c r="A35" s="357">
        <v>7640</v>
      </c>
      <c r="B35" s="357" t="s">
        <v>596</v>
      </c>
      <c r="C35" s="364">
        <v>0</v>
      </c>
      <c r="D35" s="364">
        <v>0</v>
      </c>
      <c r="E35" s="364">
        <v>0</v>
      </c>
      <c r="F35" s="364">
        <f t="shared" si="0"/>
        <v>0</v>
      </c>
    </row>
    <row r="36" spans="1:6" x14ac:dyDescent="0.2">
      <c r="C36" s="364"/>
      <c r="D36" s="364"/>
      <c r="E36" s="364"/>
      <c r="F36" s="364"/>
    </row>
    <row r="37" spans="1:6" s="363" customFormat="1" x14ac:dyDescent="0.2">
      <c r="A37" s="362">
        <v>8000</v>
      </c>
      <c r="B37" s="363" t="s">
        <v>597</v>
      </c>
    </row>
    <row r="38" spans="1:6" x14ac:dyDescent="0.2">
      <c r="C38" s="364"/>
      <c r="D38" s="364"/>
      <c r="E38" s="364"/>
      <c r="F38" s="364"/>
    </row>
    <row r="39" spans="1:6" x14ac:dyDescent="0.2">
      <c r="B39" s="502" t="s">
        <v>598</v>
      </c>
      <c r="C39" s="502"/>
      <c r="D39" s="364"/>
      <c r="E39" s="364"/>
      <c r="F39" s="364"/>
    </row>
    <row r="40" spans="1:6" x14ac:dyDescent="0.2">
      <c r="B40" s="365" t="s">
        <v>100</v>
      </c>
      <c r="C40" s="366">
        <f>H1</f>
        <v>2025</v>
      </c>
      <c r="D40" s="364"/>
      <c r="E40" s="364"/>
      <c r="F40" s="364"/>
    </row>
    <row r="41" spans="1:6" x14ac:dyDescent="0.2">
      <c r="A41" s="357">
        <v>8110</v>
      </c>
      <c r="B41" s="367" t="s">
        <v>599</v>
      </c>
      <c r="C41" s="418">
        <v>1110168831.4100001</v>
      </c>
      <c r="D41" s="364"/>
      <c r="E41" s="364"/>
      <c r="F41" s="364"/>
    </row>
    <row r="42" spans="1:6" x14ac:dyDescent="0.2">
      <c r="A42" s="357">
        <v>8120</v>
      </c>
      <c r="B42" s="367" t="s">
        <v>600</v>
      </c>
      <c r="C42" s="418">
        <v>-767908188.19000006</v>
      </c>
      <c r="D42" s="364"/>
      <c r="E42" s="364"/>
      <c r="F42" s="364"/>
    </row>
    <row r="43" spans="1:6" x14ac:dyDescent="0.2">
      <c r="A43" s="357">
        <v>8130</v>
      </c>
      <c r="B43" s="367" t="s">
        <v>601</v>
      </c>
      <c r="C43" s="418">
        <v>0</v>
      </c>
      <c r="D43" s="364"/>
      <c r="E43" s="364"/>
      <c r="F43" s="364"/>
    </row>
    <row r="44" spans="1:6" x14ac:dyDescent="0.2">
      <c r="A44" s="357">
        <v>8140</v>
      </c>
      <c r="B44" s="367" t="s">
        <v>602</v>
      </c>
      <c r="C44" s="418">
        <v>-5502701.0599999996</v>
      </c>
      <c r="D44" s="364"/>
      <c r="E44" s="364"/>
      <c r="F44" s="364"/>
    </row>
    <row r="45" spans="1:6" x14ac:dyDescent="0.2">
      <c r="A45" s="357">
        <v>8150</v>
      </c>
      <c r="B45" s="367" t="s">
        <v>603</v>
      </c>
      <c r="C45" s="418">
        <v>-336757942.16000003</v>
      </c>
      <c r="D45" s="364"/>
      <c r="E45" s="364"/>
      <c r="F45" s="364"/>
    </row>
    <row r="46" spans="1:6" x14ac:dyDescent="0.2">
      <c r="B46" s="368"/>
      <c r="C46" s="369"/>
      <c r="D46" s="364"/>
      <c r="E46" s="364"/>
      <c r="F46" s="364"/>
    </row>
    <row r="47" spans="1:6" x14ac:dyDescent="0.2">
      <c r="B47" s="370"/>
      <c r="C47" s="371"/>
      <c r="D47" s="364"/>
      <c r="E47" s="364"/>
      <c r="F47" s="364"/>
    </row>
    <row r="48" spans="1:6" x14ac:dyDescent="0.2">
      <c r="B48" s="502" t="s">
        <v>604</v>
      </c>
      <c r="C48" s="502"/>
    </row>
    <row r="49" spans="1:3" x14ac:dyDescent="0.2">
      <c r="B49" s="372" t="s">
        <v>100</v>
      </c>
      <c r="C49" s="366">
        <f>H1</f>
        <v>2025</v>
      </c>
    </row>
    <row r="50" spans="1:3" x14ac:dyDescent="0.2">
      <c r="A50" s="357">
        <v>8210</v>
      </c>
      <c r="B50" s="367" t="s">
        <v>605</v>
      </c>
      <c r="C50" s="419">
        <v>-1110168831.4100001</v>
      </c>
    </row>
    <row r="51" spans="1:3" x14ac:dyDescent="0.2">
      <c r="A51" s="357">
        <v>8220</v>
      </c>
      <c r="B51" s="367" t="s">
        <v>606</v>
      </c>
      <c r="C51" s="419">
        <v>509183662.32999998</v>
      </c>
    </row>
    <row r="52" spans="1:3" x14ac:dyDescent="0.2">
      <c r="A52" s="357">
        <v>8230</v>
      </c>
      <c r="B52" s="367" t="s">
        <v>607</v>
      </c>
      <c r="C52" s="419">
        <v>-146245944.5</v>
      </c>
    </row>
    <row r="53" spans="1:3" x14ac:dyDescent="0.2">
      <c r="A53" s="357">
        <v>8240</v>
      </c>
      <c r="B53" s="367" t="s">
        <v>608</v>
      </c>
      <c r="C53" s="419">
        <v>517894752.77999997</v>
      </c>
    </row>
    <row r="54" spans="1:3" x14ac:dyDescent="0.2">
      <c r="A54" s="357">
        <v>8250</v>
      </c>
      <c r="B54" s="367" t="s">
        <v>609</v>
      </c>
      <c r="C54" s="419">
        <v>0</v>
      </c>
    </row>
    <row r="55" spans="1:3" x14ac:dyDescent="0.2">
      <c r="A55" s="357">
        <v>8260</v>
      </c>
      <c r="B55" s="367" t="s">
        <v>610</v>
      </c>
      <c r="C55" s="419">
        <v>3162168.5</v>
      </c>
    </row>
    <row r="56" spans="1:3" x14ac:dyDescent="0.2">
      <c r="A56" s="357">
        <v>8270</v>
      </c>
      <c r="B56" s="367" t="s">
        <v>611</v>
      </c>
      <c r="C56" s="419">
        <v>226174192.30000001</v>
      </c>
    </row>
    <row r="58" spans="1:3" x14ac:dyDescent="0.2">
      <c r="B58" s="373" t="s">
        <v>156</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0866141732283472" right="0.70866141732283472"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zoomScaleNormal="100" workbookViewId="0">
      <selection activeCell="S47" sqref="S47"/>
    </sheetView>
  </sheetViews>
  <sheetFormatPr baseColWidth="10" defaultColWidth="11.42578125" defaultRowHeight="11.25" x14ac:dyDescent="0.2"/>
  <cols>
    <col min="1" max="1" width="14" style="3" customWidth="1"/>
    <col min="2" max="2" width="32.7109375" style="3" customWidth="1"/>
    <col min="3" max="3" width="9" style="3" customWidth="1"/>
    <col min="4" max="4" width="13.28515625" style="80" customWidth="1"/>
    <col min="5" max="5" width="8.85546875" style="3" customWidth="1"/>
    <col min="6" max="6" width="13.7109375" style="80" customWidth="1"/>
    <col min="7" max="7" width="12.85546875" style="80" customWidth="1"/>
    <col min="8" max="8" width="9.28515625" style="3" customWidth="1"/>
    <col min="9" max="9" width="14.42578125" style="83" customWidth="1"/>
    <col min="10" max="10" width="9.7109375" style="3" customWidth="1"/>
    <col min="11" max="11" width="13.5703125" style="83" customWidth="1"/>
    <col min="12" max="12" width="11.5703125" style="80" customWidth="1"/>
    <col min="13" max="13" width="35.85546875" style="3" hidden="1" customWidth="1"/>
    <col min="14" max="16384" width="11.42578125" style="3"/>
  </cols>
  <sheetData>
    <row r="1" spans="1:13" x14ac:dyDescent="0.2">
      <c r="A1" s="422" t="s">
        <v>645</v>
      </c>
      <c r="B1" s="422"/>
      <c r="C1" s="422"/>
      <c r="D1" s="422"/>
      <c r="E1" s="422"/>
      <c r="F1" s="422"/>
      <c r="G1" s="422"/>
      <c r="H1" s="422"/>
      <c r="I1" s="422"/>
      <c r="J1" s="422"/>
      <c r="K1" s="1" t="s">
        <v>0</v>
      </c>
      <c r="L1" s="2">
        <v>2025</v>
      </c>
    </row>
    <row r="2" spans="1:13" x14ac:dyDescent="0.2">
      <c r="A2" s="422" t="s">
        <v>1</v>
      </c>
      <c r="B2" s="422"/>
      <c r="C2" s="422"/>
      <c r="D2" s="422"/>
      <c r="E2" s="422"/>
      <c r="F2" s="422"/>
      <c r="G2" s="422"/>
      <c r="H2" s="422"/>
      <c r="I2" s="422"/>
      <c r="J2" s="422"/>
      <c r="K2" s="1" t="s">
        <v>2</v>
      </c>
      <c r="L2" s="2" t="s">
        <v>3</v>
      </c>
    </row>
    <row r="3" spans="1:13" x14ac:dyDescent="0.2">
      <c r="A3" s="422" t="s">
        <v>284</v>
      </c>
      <c r="B3" s="422"/>
      <c r="C3" s="422"/>
      <c r="D3" s="422"/>
      <c r="E3" s="422"/>
      <c r="F3" s="422"/>
      <c r="G3" s="422"/>
      <c r="H3" s="422"/>
      <c r="I3" s="422"/>
      <c r="J3" s="422"/>
      <c r="K3" s="1" t="s">
        <v>4</v>
      </c>
      <c r="L3" s="2">
        <v>1</v>
      </c>
    </row>
    <row r="4" spans="1:13" ht="12" thickBot="1" x14ac:dyDescent="0.25"/>
    <row r="5" spans="1:13" ht="15.75" customHeight="1" thickBot="1" x14ac:dyDescent="0.25">
      <c r="A5" s="423" t="s">
        <v>5</v>
      </c>
      <c r="B5" s="431" t="s">
        <v>265</v>
      </c>
      <c r="C5" s="427">
        <v>2022</v>
      </c>
      <c r="D5" s="428"/>
      <c r="E5" s="428"/>
      <c r="F5" s="84"/>
      <c r="G5" s="429" t="s">
        <v>280</v>
      </c>
      <c r="H5" s="427">
        <v>2021</v>
      </c>
      <c r="I5" s="428"/>
      <c r="J5" s="428"/>
      <c r="K5" s="85"/>
      <c r="L5" s="429" t="s">
        <v>280</v>
      </c>
      <c r="M5" s="425" t="s">
        <v>265</v>
      </c>
    </row>
    <row r="6" spans="1:13" ht="12" thickBot="1" x14ac:dyDescent="0.25">
      <c r="A6" s="424"/>
      <c r="B6" s="432"/>
      <c r="C6" s="95" t="s">
        <v>266</v>
      </c>
      <c r="D6" s="96" t="s">
        <v>279</v>
      </c>
      <c r="E6" s="96" t="s">
        <v>266</v>
      </c>
      <c r="F6" s="96" t="s">
        <v>279</v>
      </c>
      <c r="G6" s="430"/>
      <c r="H6" s="95" t="s">
        <v>266</v>
      </c>
      <c r="I6" s="96" t="s">
        <v>279</v>
      </c>
      <c r="J6" s="96" t="s">
        <v>266</v>
      </c>
      <c r="K6" s="96" t="s">
        <v>279</v>
      </c>
      <c r="L6" s="430"/>
      <c r="M6" s="426"/>
    </row>
    <row r="7" spans="1:13" ht="12" thickBot="1" x14ac:dyDescent="0.25">
      <c r="A7" s="94" t="s">
        <v>9</v>
      </c>
      <c r="B7" s="217" t="s">
        <v>204</v>
      </c>
      <c r="C7" s="247" t="s">
        <v>278</v>
      </c>
      <c r="D7" s="249">
        <f>IF(ACT!B68&gt;0,ACT!B68,ACT!B68*-1)</f>
        <v>189480078.95000002</v>
      </c>
      <c r="E7" s="248" t="s">
        <v>267</v>
      </c>
      <c r="F7" s="98">
        <f>IF(ESF!E36&gt;0,ESF!E36,ESF!E36*-1)</f>
        <v>189480078.94999999</v>
      </c>
      <c r="G7" s="99">
        <f>ROUND(D7-F7,2)</f>
        <v>0</v>
      </c>
      <c r="H7" s="100" t="s">
        <v>277</v>
      </c>
      <c r="I7" s="101">
        <f>IF(ACT!C68&gt;0,ACT!C68,ACT!C68*-1)</f>
        <v>214797048.48000002</v>
      </c>
      <c r="J7" s="102" t="s">
        <v>267</v>
      </c>
      <c r="K7" s="215">
        <f>IF(ESF!F36&gt;0,ESF!F36,ESF!F36*-1)</f>
        <v>214797048.47999999</v>
      </c>
      <c r="L7" s="103">
        <f>ROUND(I7-K7,2)</f>
        <v>0</v>
      </c>
      <c r="M7" s="187" t="s">
        <v>204</v>
      </c>
    </row>
    <row r="8" spans="1:13" ht="12" thickBot="1" x14ac:dyDescent="0.25">
      <c r="A8" s="86" t="s">
        <v>12</v>
      </c>
      <c r="B8" s="223" t="s">
        <v>204</v>
      </c>
      <c r="C8" s="104" t="s">
        <v>278</v>
      </c>
      <c r="D8" s="98">
        <f>IF(ACT!B68&gt;0,ACT!B68,ACT!B68*-1)</f>
        <v>189480078.95000002</v>
      </c>
      <c r="E8" s="106" t="s">
        <v>281</v>
      </c>
      <c r="F8" s="105">
        <f>IF(VHP!D28&gt;0,VHP!D28,VHP!D28*-1)</f>
        <v>189480078.94999999</v>
      </c>
      <c r="G8" s="107">
        <f>ROUND(D8-F8,2)</f>
        <v>0</v>
      </c>
      <c r="H8" s="442"/>
      <c r="I8" s="443"/>
      <c r="J8" s="443"/>
      <c r="K8" s="443"/>
      <c r="L8" s="444"/>
      <c r="M8" s="188" t="s">
        <v>204</v>
      </c>
    </row>
    <row r="9" spans="1:13" ht="12" thickBot="1" x14ac:dyDescent="0.25">
      <c r="A9" s="86" t="s">
        <v>15</v>
      </c>
      <c r="B9" s="223" t="s">
        <v>204</v>
      </c>
      <c r="C9" s="433"/>
      <c r="D9" s="434"/>
      <c r="E9" s="434"/>
      <c r="F9" s="108"/>
      <c r="G9" s="109"/>
      <c r="H9" s="110" t="s">
        <v>277</v>
      </c>
      <c r="I9" s="111">
        <f>IF(ACT!C68&gt;0,ACT!C68,ACT!C68*-1)</f>
        <v>214797048.48000002</v>
      </c>
      <c r="J9" s="112" t="s">
        <v>281</v>
      </c>
      <c r="K9" s="111">
        <f>IF(VHP!D10&gt;0,VHP!D10,VHP!D10*-1)</f>
        <v>214797048.47999999</v>
      </c>
      <c r="L9" s="113">
        <f>ROUND(I9-K9,2)</f>
        <v>0</v>
      </c>
      <c r="M9" s="188" t="s">
        <v>204</v>
      </c>
    </row>
    <row r="10" spans="1:13" ht="12" thickBot="1" x14ac:dyDescent="0.25">
      <c r="A10" s="86" t="s">
        <v>17</v>
      </c>
      <c r="B10" s="223" t="s">
        <v>204</v>
      </c>
      <c r="C10" s="114"/>
      <c r="D10" s="115"/>
      <c r="E10" s="116" t="s">
        <v>281</v>
      </c>
      <c r="F10" s="105">
        <f>IF(VHP!D29&gt;0,VHP!D29,VHP!D29*-1)</f>
        <v>214797048.47999999</v>
      </c>
      <c r="G10" s="118"/>
      <c r="H10" s="110" t="s">
        <v>277</v>
      </c>
      <c r="I10" s="101">
        <f>IF(ACT!C68&gt;0,ACT!C68,ACT!C68*-1)</f>
        <v>214797048.48000002</v>
      </c>
      <c r="J10" s="119"/>
      <c r="K10" s="120"/>
      <c r="L10" s="113">
        <f>ROUND(F10-I10,2)</f>
        <v>0</v>
      </c>
      <c r="M10" s="188" t="s">
        <v>204</v>
      </c>
    </row>
    <row r="11" spans="1:13" ht="12" thickBot="1" x14ac:dyDescent="0.25">
      <c r="A11" s="86" t="s">
        <v>19</v>
      </c>
      <c r="B11" s="223" t="s">
        <v>204</v>
      </c>
      <c r="C11" s="110" t="s">
        <v>267</v>
      </c>
      <c r="D11" s="121">
        <f>IF(ESF!E36&gt;0,ESF!E36,ESF!E36*-1)</f>
        <v>189480078.94999999</v>
      </c>
      <c r="E11" s="122" t="s">
        <v>277</v>
      </c>
      <c r="F11" s="123">
        <f>IF(ACT!B68&gt;0,ACT!B68,ACT!B68*-1)</f>
        <v>189480078.95000002</v>
      </c>
      <c r="G11" s="124">
        <f t="shared" ref="G11:G28" si="0">ROUND(D11-F11,2)</f>
        <v>0</v>
      </c>
      <c r="H11" s="110" t="s">
        <v>267</v>
      </c>
      <c r="I11" s="125">
        <f>IF(ESF!F36&gt;0,ESF!F36,ESF!F36*-1)</f>
        <v>214797048.47999999</v>
      </c>
      <c r="J11" s="112" t="s">
        <v>277</v>
      </c>
      <c r="K11" s="111">
        <f>IF(ACT!C68&gt;0,ACT!C68,ACT!C68*-1)</f>
        <v>214797048.48000002</v>
      </c>
      <c r="L11" s="113">
        <f>ROUND(I11-K11,2)</f>
        <v>0</v>
      </c>
      <c r="M11" s="188" t="s">
        <v>204</v>
      </c>
    </row>
    <row r="12" spans="1:13" x14ac:dyDescent="0.2">
      <c r="A12" s="87" t="s">
        <v>22</v>
      </c>
      <c r="B12" s="225" t="s">
        <v>161</v>
      </c>
      <c r="C12" s="126" t="s">
        <v>267</v>
      </c>
      <c r="D12" s="127">
        <f>IF(ESF!B5&gt;0,ESF!B5,ESF!B5*-1)</f>
        <v>370166223.00999999</v>
      </c>
      <c r="E12" s="128" t="s">
        <v>268</v>
      </c>
      <c r="F12" s="250">
        <f>IF(EAA!E5&gt;0,EAA!E5,EAA!E5*-1)</f>
        <v>370166223.00999999</v>
      </c>
      <c r="G12" s="130">
        <f t="shared" si="0"/>
        <v>0</v>
      </c>
      <c r="H12" s="131" t="s">
        <v>267</v>
      </c>
      <c r="I12" s="251">
        <f>IF(ESF!C5&gt;0,ESF!C5,ESF!C5*-1)</f>
        <v>249107081.03999999</v>
      </c>
      <c r="J12" s="132" t="s">
        <v>268</v>
      </c>
      <c r="K12" s="175">
        <f>IF(EAA!B5&gt;0,EAA!B5,EAA!B5*-1)</f>
        <v>249107081.03999999</v>
      </c>
      <c r="L12" s="134">
        <f t="shared" ref="L12:L43" si="1">ROUND(I12-K12,2)</f>
        <v>0</v>
      </c>
      <c r="M12" s="189" t="s">
        <v>161</v>
      </c>
    </row>
    <row r="13" spans="1:13" x14ac:dyDescent="0.2">
      <c r="A13" s="88"/>
      <c r="B13" s="216" t="s">
        <v>163</v>
      </c>
      <c r="C13" s="135" t="s">
        <v>267</v>
      </c>
      <c r="D13" s="136">
        <f>IF(ESF!B6&gt;0,ESF!B6,ESF!B6*-1)</f>
        <v>19505498.699999999</v>
      </c>
      <c r="E13" s="137" t="s">
        <v>268</v>
      </c>
      <c r="F13" s="117">
        <f>IF(EAA!E6&gt;0,EAA!E6,EAA!E6*-1)</f>
        <v>19505498.700000048</v>
      </c>
      <c r="G13" s="138">
        <f t="shared" si="0"/>
        <v>0</v>
      </c>
      <c r="H13" s="139" t="s">
        <v>267</v>
      </c>
      <c r="I13" s="140">
        <f>IF(ESF!C6&gt;0,ESF!C6,ESF!C6*-1)</f>
        <v>13867939.210000001</v>
      </c>
      <c r="J13" s="116" t="s">
        <v>268</v>
      </c>
      <c r="K13" s="140">
        <f>IF(EAA!B6&gt;0,EAA!B6,EAA!B6*-1)</f>
        <v>13867939.210000001</v>
      </c>
      <c r="L13" s="141">
        <f t="shared" si="1"/>
        <v>0</v>
      </c>
      <c r="M13" s="190" t="s">
        <v>163</v>
      </c>
    </row>
    <row r="14" spans="1:13" x14ac:dyDescent="0.2">
      <c r="A14" s="88"/>
      <c r="B14" s="216" t="s">
        <v>165</v>
      </c>
      <c r="C14" s="135" t="s">
        <v>267</v>
      </c>
      <c r="D14" s="136">
        <f>IF(ESF!B7&gt;0,ESF!B7,ESF!B7*-1)</f>
        <v>13910746.050000001</v>
      </c>
      <c r="E14" s="137" t="s">
        <v>268</v>
      </c>
      <c r="F14" s="117">
        <f>IF(EAA!E7&gt;0,EAA!E7,EAA!E7*-1)</f>
        <v>13910746.049999997</v>
      </c>
      <c r="G14" s="138">
        <f t="shared" si="0"/>
        <v>0</v>
      </c>
      <c r="H14" s="139" t="s">
        <v>267</v>
      </c>
      <c r="I14" s="140">
        <f>IF(ESF!C7&gt;0,ESF!C7,ESF!C7*-1)</f>
        <v>40912150.509999998</v>
      </c>
      <c r="J14" s="116" t="s">
        <v>268</v>
      </c>
      <c r="K14" s="140">
        <f>IF(EAA!B7&gt;0,EAA!B7,EAA!B7*-1)</f>
        <v>40912150.509999998</v>
      </c>
      <c r="L14" s="141">
        <f t="shared" si="1"/>
        <v>0</v>
      </c>
      <c r="M14" s="190" t="s">
        <v>165</v>
      </c>
    </row>
    <row r="15" spans="1:13" x14ac:dyDescent="0.2">
      <c r="A15" s="88"/>
      <c r="B15" s="216" t="s">
        <v>167</v>
      </c>
      <c r="C15" s="135" t="s">
        <v>267</v>
      </c>
      <c r="D15" s="136">
        <f>IF(ESF!B8&gt;0,ESF!B8,ESF!B8*-1)</f>
        <v>0</v>
      </c>
      <c r="E15" s="137" t="s">
        <v>268</v>
      </c>
      <c r="F15" s="117">
        <f>IF(EAA!E8&gt;0,EAA!E8,EAA!E8*-1)</f>
        <v>0</v>
      </c>
      <c r="G15" s="138">
        <f t="shared" si="0"/>
        <v>0</v>
      </c>
      <c r="H15" s="139" t="s">
        <v>267</v>
      </c>
      <c r="I15" s="140">
        <f>IF(ESF!C8&gt;0,ESF!C8,ESF!C8*-1)</f>
        <v>0</v>
      </c>
      <c r="J15" s="116" t="s">
        <v>268</v>
      </c>
      <c r="K15" s="140">
        <f>IF(EAA!B8&gt;0,EAA!B8,EAA!B8*-1)</f>
        <v>0</v>
      </c>
      <c r="L15" s="141">
        <f t="shared" si="1"/>
        <v>0</v>
      </c>
      <c r="M15" s="190" t="s">
        <v>167</v>
      </c>
    </row>
    <row r="16" spans="1:13" x14ac:dyDescent="0.2">
      <c r="A16" s="88"/>
      <c r="B16" s="216" t="s">
        <v>169</v>
      </c>
      <c r="C16" s="135" t="s">
        <v>267</v>
      </c>
      <c r="D16" s="136">
        <f>IF(ESF!B9&gt;0,ESF!B9,ESF!B9*-1)</f>
        <v>0</v>
      </c>
      <c r="E16" s="137" t="s">
        <v>268</v>
      </c>
      <c r="F16" s="117">
        <f>IF(EAA!E9&gt;0,EAA!E9,EAA!E9*-1)</f>
        <v>0</v>
      </c>
      <c r="G16" s="138">
        <f t="shared" si="0"/>
        <v>0</v>
      </c>
      <c r="H16" s="139" t="s">
        <v>267</v>
      </c>
      <c r="I16" s="140">
        <f>IF(ESF!C9&gt;0,ESF!C9,ESF!C9*-1)</f>
        <v>0</v>
      </c>
      <c r="J16" s="116" t="s">
        <v>268</v>
      </c>
      <c r="K16" s="140">
        <f>IF(EAA!B9&gt;0,EAA!B9,EAA!B9*-1)</f>
        <v>0</v>
      </c>
      <c r="L16" s="141">
        <f t="shared" si="1"/>
        <v>0</v>
      </c>
      <c r="M16" s="190" t="s">
        <v>169</v>
      </c>
    </row>
    <row r="17" spans="1:13" ht="22.5" x14ac:dyDescent="0.2">
      <c r="A17" s="88"/>
      <c r="B17" s="216" t="s">
        <v>171</v>
      </c>
      <c r="C17" s="135" t="s">
        <v>267</v>
      </c>
      <c r="D17" s="136">
        <f>IF(ESF!B10&gt;0,ESF!B10,ESF!B10*-1)</f>
        <v>0</v>
      </c>
      <c r="E17" s="137" t="s">
        <v>268</v>
      </c>
      <c r="F17" s="117">
        <f>IF(EAA!E10&gt;0,EAA!E10,EAA!E10*-1)</f>
        <v>0</v>
      </c>
      <c r="G17" s="138">
        <f t="shared" si="0"/>
        <v>0</v>
      </c>
      <c r="H17" s="139" t="s">
        <v>267</v>
      </c>
      <c r="I17" s="140">
        <f>IF(ESF!C10&gt;0,ESF!C10,ESF!C10*-1)</f>
        <v>0</v>
      </c>
      <c r="J17" s="116" t="s">
        <v>268</v>
      </c>
      <c r="K17" s="140">
        <f>IF(EAA!B10&gt;0,EAA!B10,EAA!B10*-1)</f>
        <v>0</v>
      </c>
      <c r="L17" s="141">
        <f t="shared" si="1"/>
        <v>0</v>
      </c>
      <c r="M17" s="190" t="s">
        <v>171</v>
      </c>
    </row>
    <row r="18" spans="1:13" x14ac:dyDescent="0.2">
      <c r="A18" s="88"/>
      <c r="B18" s="216" t="s">
        <v>173</v>
      </c>
      <c r="C18" s="135" t="s">
        <v>267</v>
      </c>
      <c r="D18" s="136">
        <f>IF(ESF!B11&gt;0,ESF!B11,ESF!B11*-1)</f>
        <v>16980</v>
      </c>
      <c r="E18" s="137" t="s">
        <v>268</v>
      </c>
      <c r="F18" s="117">
        <f>IF(EAA!E11&gt;0,EAA!E11,EAA!E11*-1)</f>
        <v>16980</v>
      </c>
      <c r="G18" s="138">
        <f t="shared" si="0"/>
        <v>0</v>
      </c>
      <c r="H18" s="139" t="s">
        <v>267</v>
      </c>
      <c r="I18" s="140">
        <f>IF(ESF!C11&gt;0,ESF!C11,ESF!C11*-1)</f>
        <v>16980</v>
      </c>
      <c r="J18" s="116" t="s">
        <v>268</v>
      </c>
      <c r="K18" s="140">
        <f>IF(EAA!B11&gt;0,EAA!B11,EAA!B11*-1)</f>
        <v>16980</v>
      </c>
      <c r="L18" s="141">
        <f t="shared" si="1"/>
        <v>0</v>
      </c>
      <c r="M18" s="190" t="s">
        <v>173</v>
      </c>
    </row>
    <row r="19" spans="1:13" x14ac:dyDescent="0.2">
      <c r="A19" s="88"/>
      <c r="B19" s="216" t="s">
        <v>179</v>
      </c>
      <c r="C19" s="135" t="s">
        <v>267</v>
      </c>
      <c r="D19" s="136">
        <f>IF(ESF!B16&gt;0,ESF!B16,ESF!B16*-1)</f>
        <v>4729855.74</v>
      </c>
      <c r="E19" s="137" t="s">
        <v>268</v>
      </c>
      <c r="F19" s="117">
        <f>IF(EAA!E13&gt;0,EAA!E13,EAA!E13*-1)</f>
        <v>4729855.74</v>
      </c>
      <c r="G19" s="138">
        <f t="shared" si="0"/>
        <v>0</v>
      </c>
      <c r="H19" s="139" t="s">
        <v>267</v>
      </c>
      <c r="I19" s="140">
        <f>IF(ESF!C16&gt;0,ESF!C16,ESF!C16*-1)</f>
        <v>4729855.74</v>
      </c>
      <c r="J19" s="116" t="s">
        <v>268</v>
      </c>
      <c r="K19" s="140">
        <f>IF(EAA!B13&gt;0,EAA!B13,EAA!B13*-1)</f>
        <v>4729855.74</v>
      </c>
      <c r="L19" s="141">
        <f t="shared" si="1"/>
        <v>0</v>
      </c>
      <c r="M19" s="190" t="s">
        <v>179</v>
      </c>
    </row>
    <row r="20" spans="1:13" ht="22.5" x14ac:dyDescent="0.2">
      <c r="A20" s="88"/>
      <c r="B20" s="216" t="s">
        <v>181</v>
      </c>
      <c r="C20" s="135" t="s">
        <v>267</v>
      </c>
      <c r="D20" s="136">
        <f>IF(ESF!B17&gt;0,ESF!B17,ESF!B17*-1)</f>
        <v>0</v>
      </c>
      <c r="E20" s="137" t="s">
        <v>268</v>
      </c>
      <c r="F20" s="117">
        <f>IF(EAA!E14&gt;0,EAA!E14,EAA!E14*-1)</f>
        <v>0</v>
      </c>
      <c r="G20" s="138">
        <f t="shared" si="0"/>
        <v>0</v>
      </c>
      <c r="H20" s="139" t="s">
        <v>267</v>
      </c>
      <c r="I20" s="140">
        <f>IF(ESF!C17&gt;0,ESF!C17,ESF!C17*-1)</f>
        <v>0</v>
      </c>
      <c r="J20" s="116" t="s">
        <v>268</v>
      </c>
      <c r="K20" s="140">
        <f>IF(EAA!B14&gt;0,EAA!B14,EAA!B14*-1)</f>
        <v>0</v>
      </c>
      <c r="L20" s="141">
        <f t="shared" si="1"/>
        <v>0</v>
      </c>
      <c r="M20" s="190" t="s">
        <v>181</v>
      </c>
    </row>
    <row r="21" spans="1:13" ht="22.5" x14ac:dyDescent="0.2">
      <c r="A21" s="88"/>
      <c r="B21" s="216" t="s">
        <v>183</v>
      </c>
      <c r="C21" s="135" t="s">
        <v>267</v>
      </c>
      <c r="D21" s="136">
        <f>IF(ESF!B18&gt;0,ESF!B18,ESF!B18*-1)</f>
        <v>2506855653.4200001</v>
      </c>
      <c r="E21" s="137" t="s">
        <v>268</v>
      </c>
      <c r="F21" s="117">
        <f>IF(EAA!E15&gt;0,EAA!E15,EAA!E15*-1)</f>
        <v>2506855653.4199996</v>
      </c>
      <c r="G21" s="138">
        <f t="shared" si="0"/>
        <v>0</v>
      </c>
      <c r="H21" s="139" t="s">
        <v>267</v>
      </c>
      <c r="I21" s="140">
        <f>IF(ESF!C18&gt;0,ESF!C18,ESF!C18*-1)</f>
        <v>2446900046.1599998</v>
      </c>
      <c r="J21" s="116" t="s">
        <v>268</v>
      </c>
      <c r="K21" s="140">
        <f>IF(EAA!B15&gt;0,EAA!B15,EAA!B15*-1)</f>
        <v>2446900046.1599998</v>
      </c>
      <c r="L21" s="141">
        <f t="shared" si="1"/>
        <v>0</v>
      </c>
      <c r="M21" s="190" t="s">
        <v>183</v>
      </c>
    </row>
    <row r="22" spans="1:13" x14ac:dyDescent="0.2">
      <c r="A22" s="88"/>
      <c r="B22" s="216" t="s">
        <v>185</v>
      </c>
      <c r="C22" s="135" t="s">
        <v>267</v>
      </c>
      <c r="D22" s="136">
        <f>IF(ESF!B19&gt;0,ESF!B19,ESF!B19*-1)</f>
        <v>488807348.57999998</v>
      </c>
      <c r="E22" s="137" t="s">
        <v>268</v>
      </c>
      <c r="F22" s="117">
        <f>IF(EAA!E16&gt;0,EAA!E16,EAA!E16*-1)</f>
        <v>488807348.57999998</v>
      </c>
      <c r="G22" s="138">
        <f t="shared" si="0"/>
        <v>0</v>
      </c>
      <c r="H22" s="139" t="s">
        <v>267</v>
      </c>
      <c r="I22" s="140">
        <f>IF(ESF!C19&gt;0,ESF!C19,ESF!C19*-1)</f>
        <v>474753919.82999998</v>
      </c>
      <c r="J22" s="116" t="s">
        <v>268</v>
      </c>
      <c r="K22" s="140">
        <f>IF(EAA!B16&gt;0,EAA!B16,EAA!B16*-1)</f>
        <v>474753919.82999998</v>
      </c>
      <c r="L22" s="141">
        <f t="shared" si="1"/>
        <v>0</v>
      </c>
      <c r="M22" s="190" t="s">
        <v>185</v>
      </c>
    </row>
    <row r="23" spans="1:13" x14ac:dyDescent="0.2">
      <c r="A23" s="88"/>
      <c r="B23" s="216" t="s">
        <v>187</v>
      </c>
      <c r="C23" s="135" t="s">
        <v>267</v>
      </c>
      <c r="D23" s="136">
        <f>IF(ESF!B20&gt;0,ESF!B20,ESF!B20*-1)</f>
        <v>13335260.560000001</v>
      </c>
      <c r="E23" s="137" t="s">
        <v>268</v>
      </c>
      <c r="F23" s="117">
        <f>IF(EAA!E17&gt;0,EAA!E17,EAA!E17*-1)</f>
        <v>13335260.560000001</v>
      </c>
      <c r="G23" s="138">
        <f t="shared" si="0"/>
        <v>0</v>
      </c>
      <c r="H23" s="139" t="s">
        <v>267</v>
      </c>
      <c r="I23" s="140">
        <f>IF(ESF!C20&gt;0,ESF!C20,ESF!C20*-1)</f>
        <v>13335260.560000001</v>
      </c>
      <c r="J23" s="116" t="s">
        <v>268</v>
      </c>
      <c r="K23" s="140">
        <f>IF(EAA!B17&gt;0,EAA!B17,EAA!B17*-1)</f>
        <v>13335260.560000001</v>
      </c>
      <c r="L23" s="141">
        <f t="shared" si="1"/>
        <v>0</v>
      </c>
      <c r="M23" s="190" t="s">
        <v>187</v>
      </c>
    </row>
    <row r="24" spans="1:13" ht="22.5" x14ac:dyDescent="0.2">
      <c r="A24" s="88"/>
      <c r="B24" s="216" t="s">
        <v>189</v>
      </c>
      <c r="C24" s="135" t="s">
        <v>267</v>
      </c>
      <c r="D24" s="136">
        <f>IF(ESF!B21&gt;0,ESF!B21,ESF!B21*-1)</f>
        <v>316656845.81</v>
      </c>
      <c r="E24" s="137" t="s">
        <v>268</v>
      </c>
      <c r="F24" s="117">
        <f>IF(EAA!E18&gt;0,EAA!E18,EAA!E18*-1)</f>
        <v>316656845.81</v>
      </c>
      <c r="G24" s="138">
        <f t="shared" si="0"/>
        <v>0</v>
      </c>
      <c r="H24" s="139" t="s">
        <v>267</v>
      </c>
      <c r="I24" s="140">
        <f>IF(ESF!C21&gt;0,ESF!C21,ESF!C21*-1)</f>
        <v>316656845.81</v>
      </c>
      <c r="J24" s="116" t="s">
        <v>268</v>
      </c>
      <c r="K24" s="140">
        <f>IF(EAA!B18&gt;0,EAA!B18,EAA!B18*-1)</f>
        <v>316656845.81</v>
      </c>
      <c r="L24" s="141">
        <f t="shared" si="1"/>
        <v>0</v>
      </c>
      <c r="M24" s="190" t="s">
        <v>189</v>
      </c>
    </row>
    <row r="25" spans="1:13" x14ac:dyDescent="0.2">
      <c r="A25" s="88"/>
      <c r="B25" s="216" t="s">
        <v>191</v>
      </c>
      <c r="C25" s="135" t="s">
        <v>267</v>
      </c>
      <c r="D25" s="136">
        <f>IF(ESF!B22&gt;0,ESF!B22,ESF!B22*-1)</f>
        <v>1232245.98</v>
      </c>
      <c r="E25" s="137" t="s">
        <v>268</v>
      </c>
      <c r="F25" s="117">
        <f>IF(EAA!E19&gt;0,EAA!E19,EAA!E19*-1)</f>
        <v>1232245.98</v>
      </c>
      <c r="G25" s="138">
        <f t="shared" si="0"/>
        <v>0</v>
      </c>
      <c r="H25" s="139" t="s">
        <v>267</v>
      </c>
      <c r="I25" s="140">
        <f>IF(ESF!C22&gt;0,ESF!C22,ESF!C22*-1)</f>
        <v>1232245.98</v>
      </c>
      <c r="J25" s="116" t="s">
        <v>268</v>
      </c>
      <c r="K25" s="140">
        <f>IF(EAA!B19&gt;0,EAA!B19,EAA!B19*-1)</f>
        <v>1232245.98</v>
      </c>
      <c r="L25" s="141">
        <f t="shared" si="1"/>
        <v>0</v>
      </c>
      <c r="M25" s="190" t="s">
        <v>191</v>
      </c>
    </row>
    <row r="26" spans="1:13" ht="22.5" x14ac:dyDescent="0.2">
      <c r="A26" s="88"/>
      <c r="B26" s="216" t="s">
        <v>193</v>
      </c>
      <c r="C26" s="135" t="s">
        <v>267</v>
      </c>
      <c r="D26" s="136">
        <f>IF(ESF!B23&gt;0,ESF!B23,ESF!B23*-1)</f>
        <v>0</v>
      </c>
      <c r="E26" s="137" t="s">
        <v>268</v>
      </c>
      <c r="F26" s="117">
        <f>IF(EAA!E20&gt;0,EAA!E20,EAA!E20*-1)</f>
        <v>0</v>
      </c>
      <c r="G26" s="138">
        <f t="shared" si="0"/>
        <v>0</v>
      </c>
      <c r="H26" s="139" t="s">
        <v>267</v>
      </c>
      <c r="I26" s="140">
        <f>IF(ESF!C23&gt;0,ESF!C23,ESF!C23*-1)</f>
        <v>0</v>
      </c>
      <c r="J26" s="116" t="s">
        <v>268</v>
      </c>
      <c r="K26" s="140">
        <f>IF(EAA!B20&gt;0,EAA!B20,EAA!B20*-1)</f>
        <v>0</v>
      </c>
      <c r="L26" s="141">
        <f t="shared" si="1"/>
        <v>0</v>
      </c>
      <c r="M26" s="190" t="s">
        <v>193</v>
      </c>
    </row>
    <row r="27" spans="1:13" ht="12" thickBot="1" x14ac:dyDescent="0.25">
      <c r="A27" s="89"/>
      <c r="B27" s="226" t="s">
        <v>194</v>
      </c>
      <c r="C27" s="142" t="s">
        <v>267</v>
      </c>
      <c r="D27" s="143">
        <f>IF(ESF!B24&gt;0,ESF!B24,ESF!B24*-1)</f>
        <v>0</v>
      </c>
      <c r="E27" s="144" t="s">
        <v>268</v>
      </c>
      <c r="F27" s="145">
        <f>IF(EAA!E21&gt;0,EAA!E21,EAA!E21*-1)</f>
        <v>0</v>
      </c>
      <c r="G27" s="146">
        <f t="shared" si="0"/>
        <v>0</v>
      </c>
      <c r="H27" s="147" t="s">
        <v>267</v>
      </c>
      <c r="I27" s="149">
        <f>IF(ESF!C24&gt;0,ESF!C24,ESF!C24*-1)</f>
        <v>0</v>
      </c>
      <c r="J27" s="148" t="s">
        <v>268</v>
      </c>
      <c r="K27" s="149">
        <f>IF(EAA!B21&gt;0,EAA!B21,EAA!B21*-1)</f>
        <v>0</v>
      </c>
      <c r="L27" s="150">
        <f t="shared" si="1"/>
        <v>0</v>
      </c>
      <c r="M27" s="191" t="s">
        <v>194</v>
      </c>
    </row>
    <row r="28" spans="1:13" ht="12" thickBot="1" x14ac:dyDescent="0.25">
      <c r="A28" s="86" t="s">
        <v>25</v>
      </c>
      <c r="B28" s="223" t="s">
        <v>161</v>
      </c>
      <c r="C28" s="151" t="s">
        <v>267</v>
      </c>
      <c r="D28" s="152">
        <f>IF(ESF!B5&gt;0,ESF!B5,ESF!B5*-1)</f>
        <v>370166223.00999999</v>
      </c>
      <c r="E28" s="153" t="s">
        <v>269</v>
      </c>
      <c r="F28" s="121">
        <f>IF(EFE!B65&gt;0,EFE!B65,EFE!B65*-1)</f>
        <v>370166223.00999999</v>
      </c>
      <c r="G28" s="124">
        <f t="shared" si="0"/>
        <v>0</v>
      </c>
      <c r="H28" s="154"/>
      <c r="I28" s="155"/>
      <c r="J28" s="155"/>
      <c r="K28" s="155"/>
      <c r="L28" s="156"/>
      <c r="M28" s="188" t="s">
        <v>161</v>
      </c>
    </row>
    <row r="29" spans="1:13" ht="12" thickBot="1" x14ac:dyDescent="0.25">
      <c r="A29" s="86" t="s">
        <v>28</v>
      </c>
      <c r="B29" s="223" t="s">
        <v>161</v>
      </c>
      <c r="C29" s="442"/>
      <c r="D29" s="443"/>
      <c r="E29" s="443"/>
      <c r="F29" s="157"/>
      <c r="G29" s="158"/>
      <c r="H29" s="110" t="s">
        <v>267</v>
      </c>
      <c r="I29" s="111">
        <f>IF(ESF!C5&gt;0,ESF!C5,ESF!C5*-1)</f>
        <v>249107081.03999999</v>
      </c>
      <c r="J29" s="112" t="s">
        <v>269</v>
      </c>
      <c r="K29" s="111">
        <f>IF(EFE!B63&gt;0,EFE!B63,EFE!B63*-1)</f>
        <v>249107081.03999999</v>
      </c>
      <c r="L29" s="113">
        <f t="shared" si="1"/>
        <v>0</v>
      </c>
      <c r="M29" s="188" t="s">
        <v>161</v>
      </c>
    </row>
    <row r="30" spans="1:13" ht="12" thickBot="1" x14ac:dyDescent="0.25">
      <c r="A30" s="86" t="s">
        <v>30</v>
      </c>
      <c r="B30" s="223" t="s">
        <v>270</v>
      </c>
      <c r="C30" s="151" t="s">
        <v>267</v>
      </c>
      <c r="D30" s="121">
        <f>IF(ESF!B28&gt;0,ESF!B28,ESF!B28*-1)</f>
        <v>3101869006.2299995</v>
      </c>
      <c r="E30" s="112" t="s">
        <v>267</v>
      </c>
      <c r="F30" s="121">
        <f>IF(ESF!E48&gt;0,ESF!E48,ESF!E48*-1)</f>
        <v>3101869006.2299995</v>
      </c>
      <c r="G30" s="124">
        <f>ROUND(D30-F30,2)</f>
        <v>0</v>
      </c>
      <c r="H30" s="110" t="s">
        <v>267</v>
      </c>
      <c r="I30" s="111">
        <f>IF(ESF!C28&gt;0,ESF!C28,ESF!C28*-1)</f>
        <v>2928164673.2199993</v>
      </c>
      <c r="J30" s="112" t="s">
        <v>267</v>
      </c>
      <c r="K30" s="111">
        <f>IF(ESF!F48&gt;0,ESF!F48,ESF!F48*-1)</f>
        <v>2928164673.2199998</v>
      </c>
      <c r="L30" s="113">
        <f t="shared" si="1"/>
        <v>0</v>
      </c>
      <c r="M30" s="188" t="s">
        <v>270</v>
      </c>
    </row>
    <row r="31" spans="1:13" ht="12" thickBot="1" x14ac:dyDescent="0.25">
      <c r="A31" s="86" t="s">
        <v>33</v>
      </c>
      <c r="B31" s="223" t="s">
        <v>271</v>
      </c>
      <c r="C31" s="151" t="s">
        <v>267</v>
      </c>
      <c r="D31" s="121">
        <f>IF(ESF!E26&gt;0,ESF!E26,ESF!E26*-1)</f>
        <v>111852314.56</v>
      </c>
      <c r="E31" s="112" t="s">
        <v>282</v>
      </c>
      <c r="F31" s="121">
        <f>IF(ADP!E34&gt;0,ADP!E34,ADP!E34*-1)</f>
        <v>111852314.56</v>
      </c>
      <c r="G31" s="124">
        <f>ROUND(D31-F31,2)</f>
        <v>0</v>
      </c>
      <c r="H31" s="110" t="s">
        <v>267</v>
      </c>
      <c r="I31" s="111">
        <f>IF(ESF!F26&gt;0,ESF!F26,ESF!F26*-1)</f>
        <v>131164127.61000001</v>
      </c>
      <c r="J31" s="112" t="s">
        <v>282</v>
      </c>
      <c r="K31" s="111">
        <f>IF(ADP!D34&gt;0,ADP!D34,ADP!D34*-1)</f>
        <v>131164127.61</v>
      </c>
      <c r="L31" s="113">
        <f t="shared" si="1"/>
        <v>0</v>
      </c>
      <c r="M31" s="188" t="s">
        <v>271</v>
      </c>
    </row>
    <row r="32" spans="1:13" x14ac:dyDescent="0.2">
      <c r="A32" s="87" t="s">
        <v>36</v>
      </c>
      <c r="B32" s="227" t="s">
        <v>200</v>
      </c>
      <c r="C32" s="433"/>
      <c r="D32" s="434"/>
      <c r="E32" s="434"/>
      <c r="F32" s="434"/>
      <c r="G32" s="435"/>
      <c r="H32" s="131" t="s">
        <v>267</v>
      </c>
      <c r="I32" s="133">
        <f>IF(ESF!F30&gt;0,ESF!F30,ESF!F30*-1)</f>
        <v>479763120.51999998</v>
      </c>
      <c r="J32" s="132" t="s">
        <v>281</v>
      </c>
      <c r="K32" s="133">
        <f>IF(VHP!B4&gt;0,VHP!B4,VHP!B4*-1)</f>
        <v>479763120.51999998</v>
      </c>
      <c r="L32" s="134">
        <f t="shared" si="1"/>
        <v>0</v>
      </c>
      <c r="M32" s="192" t="s">
        <v>200</v>
      </c>
    </row>
    <row r="33" spans="1:13" ht="12" thickBot="1" x14ac:dyDescent="0.25">
      <c r="A33" s="89"/>
      <c r="B33" s="228" t="s">
        <v>200</v>
      </c>
      <c r="C33" s="436"/>
      <c r="D33" s="437"/>
      <c r="E33" s="437"/>
      <c r="F33" s="437"/>
      <c r="G33" s="438"/>
      <c r="H33" s="159" t="s">
        <v>267</v>
      </c>
      <c r="I33" s="149">
        <f>IF(ESF!F30&gt;0,ESF!F30,ESF!F30*-1)</f>
        <v>479763120.51999998</v>
      </c>
      <c r="J33" s="148" t="s">
        <v>281</v>
      </c>
      <c r="K33" s="149">
        <f>IF(VHP!F4&gt;0,VHP!F4,VHP!F4*-1)</f>
        <v>479763120.51999998</v>
      </c>
      <c r="L33" s="150">
        <f t="shared" si="1"/>
        <v>0</v>
      </c>
      <c r="M33" s="193" t="s">
        <v>200</v>
      </c>
    </row>
    <row r="34" spans="1:13" ht="12" thickBot="1" x14ac:dyDescent="0.25">
      <c r="A34" s="86" t="s">
        <v>39</v>
      </c>
      <c r="B34" s="229" t="s">
        <v>203</v>
      </c>
      <c r="C34" s="436"/>
      <c r="D34" s="437"/>
      <c r="E34" s="437"/>
      <c r="F34" s="437"/>
      <c r="G34" s="438"/>
      <c r="H34" s="110" t="s">
        <v>267</v>
      </c>
      <c r="I34" s="111">
        <f>IF(ESF!F35&gt;0,ESF!F35,ESF!F35*-1)</f>
        <v>2317237425.0899997</v>
      </c>
      <c r="J34" s="112" t="s">
        <v>281</v>
      </c>
      <c r="K34" s="111">
        <f>IF(VHP!F9&gt;0,VHP!F9,VHP!F9*-1)</f>
        <v>2317237425.0899997</v>
      </c>
      <c r="L34" s="113">
        <f t="shared" si="1"/>
        <v>0</v>
      </c>
      <c r="M34" s="194" t="s">
        <v>203</v>
      </c>
    </row>
    <row r="35" spans="1:13" ht="22.5" x14ac:dyDescent="0.2">
      <c r="A35" s="87" t="s">
        <v>41</v>
      </c>
      <c r="B35" s="230" t="s">
        <v>209</v>
      </c>
      <c r="C35" s="436"/>
      <c r="D35" s="437"/>
      <c r="E35" s="437"/>
      <c r="F35" s="437"/>
      <c r="G35" s="438"/>
      <c r="H35" s="131" t="s">
        <v>267</v>
      </c>
      <c r="I35" s="133">
        <f>IF(ESF!F42&gt;0,ESF!F42,ESF!F42*-1)</f>
        <v>0</v>
      </c>
      <c r="J35" s="132" t="s">
        <v>281</v>
      </c>
      <c r="K35" s="133">
        <f>IF(VHP!E16&gt;0,VHP!E16,VHP!E16*-1)</f>
        <v>0</v>
      </c>
      <c r="L35" s="134">
        <f t="shared" si="1"/>
        <v>0</v>
      </c>
      <c r="M35" s="195" t="s">
        <v>209</v>
      </c>
    </row>
    <row r="36" spans="1:13" ht="23.25" thickBot="1" x14ac:dyDescent="0.25">
      <c r="A36" s="89"/>
      <c r="B36" s="231" t="s">
        <v>209</v>
      </c>
      <c r="C36" s="439"/>
      <c r="D36" s="440"/>
      <c r="E36" s="440"/>
      <c r="F36" s="440"/>
      <c r="G36" s="441"/>
      <c r="H36" s="159" t="s">
        <v>267</v>
      </c>
      <c r="I36" s="149">
        <f>IF(ESF!F42&gt;0,ESF!F42,ESF!F42*-1)</f>
        <v>0</v>
      </c>
      <c r="J36" s="148" t="s">
        <v>281</v>
      </c>
      <c r="K36" s="149">
        <f>IF(VHP!F16&gt;0,VHP!F16,VHP!F16*-1)</f>
        <v>0</v>
      </c>
      <c r="L36" s="150">
        <f t="shared" si="1"/>
        <v>0</v>
      </c>
      <c r="M36" s="196" t="s">
        <v>209</v>
      </c>
    </row>
    <row r="37" spans="1:13" ht="12" thickBot="1" x14ac:dyDescent="0.25">
      <c r="A37" s="86" t="s">
        <v>43</v>
      </c>
      <c r="B37" s="232" t="s">
        <v>272</v>
      </c>
      <c r="C37" s="110" t="s">
        <v>267</v>
      </c>
      <c r="D37" s="121">
        <f>IF(ESF!E46&gt;0,ESF!E46,ESF!E46*-1)</f>
        <v>2990016691.6699996</v>
      </c>
      <c r="E37" s="112" t="s">
        <v>281</v>
      </c>
      <c r="F37" s="121">
        <f>IF(VHP!F38&gt;0,VHP!F38,VHP!F38*-1)</f>
        <v>2990016691.6699996</v>
      </c>
      <c r="G37" s="124">
        <f>ROUND(D37-F37,2)</f>
        <v>0</v>
      </c>
      <c r="H37" s="110" t="s">
        <v>267</v>
      </c>
      <c r="I37" s="111">
        <f>IF(ESF!F46&gt;0,ESF!F46,ESF!F46*-1)</f>
        <v>2797000545.6099997</v>
      </c>
      <c r="J37" s="112" t="s">
        <v>281</v>
      </c>
      <c r="K37" s="111">
        <f>IF(VHP!F20&gt;0,VHP!F20,VHP!F20*-1)</f>
        <v>2797000545.6100001</v>
      </c>
      <c r="L37" s="113">
        <f t="shared" si="1"/>
        <v>0</v>
      </c>
      <c r="M37" s="197" t="s">
        <v>272</v>
      </c>
    </row>
    <row r="38" spans="1:13" ht="22.5" x14ac:dyDescent="0.2">
      <c r="A38" s="87" t="s">
        <v>45</v>
      </c>
      <c r="B38" s="227" t="s">
        <v>273</v>
      </c>
      <c r="C38" s="433"/>
      <c r="D38" s="434"/>
      <c r="E38" s="434"/>
      <c r="F38" s="434"/>
      <c r="G38" s="435"/>
      <c r="H38" s="131" t="s">
        <v>281</v>
      </c>
      <c r="I38" s="133">
        <f>IF(VHP!B4&gt;0,VHP!B4,VHP!B4*-1)</f>
        <v>479763120.51999998</v>
      </c>
      <c r="J38" s="132" t="s">
        <v>267</v>
      </c>
      <c r="K38" s="133">
        <f>IF(ESF!F30&gt;0,ESF!F30,ESF!F30*-1)</f>
        <v>479763120.51999998</v>
      </c>
      <c r="L38" s="134">
        <f t="shared" si="1"/>
        <v>0</v>
      </c>
      <c r="M38" s="192" t="s">
        <v>273</v>
      </c>
    </row>
    <row r="39" spans="1:13" ht="23.25" thickBot="1" x14ac:dyDescent="0.25">
      <c r="A39" s="89"/>
      <c r="B39" s="228" t="s">
        <v>273</v>
      </c>
      <c r="C39" s="436"/>
      <c r="D39" s="437"/>
      <c r="E39" s="437"/>
      <c r="F39" s="437"/>
      <c r="G39" s="438"/>
      <c r="H39" s="159" t="s">
        <v>281</v>
      </c>
      <c r="I39" s="149">
        <f>IF(VHP!F4&gt;0,VHP!F4,VHP!F4*-1)</f>
        <v>479763120.51999998</v>
      </c>
      <c r="J39" s="148" t="s">
        <v>267</v>
      </c>
      <c r="K39" s="149">
        <f>IF(ESF!F30&gt;0,ESF!F30,ESF!F30*-1)</f>
        <v>479763120.51999998</v>
      </c>
      <c r="L39" s="150">
        <f t="shared" si="1"/>
        <v>0</v>
      </c>
      <c r="M39" s="193" t="s">
        <v>273</v>
      </c>
    </row>
    <row r="40" spans="1:13" ht="23.25" thickBot="1" x14ac:dyDescent="0.25">
      <c r="A40" s="86" t="s">
        <v>48</v>
      </c>
      <c r="B40" s="229" t="s">
        <v>274</v>
      </c>
      <c r="C40" s="436"/>
      <c r="D40" s="437"/>
      <c r="E40" s="437"/>
      <c r="F40" s="437"/>
      <c r="G40" s="438"/>
      <c r="H40" s="110" t="s">
        <v>281</v>
      </c>
      <c r="I40" s="111">
        <f>IF(VHP!F9&gt;0,VHP!F9,VHP!F9*-1)</f>
        <v>2317237425.0899997</v>
      </c>
      <c r="J40" s="112" t="s">
        <v>267</v>
      </c>
      <c r="K40" s="111">
        <f>IF(ESF!F35&gt;0,ESF!F35,ESF!F35*-1)</f>
        <v>2317237425.0899997</v>
      </c>
      <c r="L40" s="113">
        <f t="shared" si="1"/>
        <v>0</v>
      </c>
      <c r="M40" s="194" t="s">
        <v>274</v>
      </c>
    </row>
    <row r="41" spans="1:13" ht="33.75" x14ac:dyDescent="0.2">
      <c r="A41" s="87" t="s">
        <v>50</v>
      </c>
      <c r="B41" s="230" t="s">
        <v>275</v>
      </c>
      <c r="C41" s="436"/>
      <c r="D41" s="437"/>
      <c r="E41" s="437"/>
      <c r="F41" s="437"/>
      <c r="G41" s="438"/>
      <c r="H41" s="131" t="s">
        <v>281</v>
      </c>
      <c r="I41" s="133">
        <f>IF(VHP!E16&gt;0,VHP!E16,VHP!E16*-1)</f>
        <v>0</v>
      </c>
      <c r="J41" s="132" t="s">
        <v>267</v>
      </c>
      <c r="K41" s="133">
        <f>IF(ESF!F42&gt;0,ESF!F42,ESF!F42*-1)</f>
        <v>0</v>
      </c>
      <c r="L41" s="134">
        <f t="shared" si="1"/>
        <v>0</v>
      </c>
      <c r="M41" s="195" t="s">
        <v>275</v>
      </c>
    </row>
    <row r="42" spans="1:13" ht="34.5" thickBot="1" x14ac:dyDescent="0.25">
      <c r="A42" s="89"/>
      <c r="B42" s="231" t="s">
        <v>275</v>
      </c>
      <c r="C42" s="439"/>
      <c r="D42" s="440"/>
      <c r="E42" s="440"/>
      <c r="F42" s="440"/>
      <c r="G42" s="441"/>
      <c r="H42" s="159" t="s">
        <v>281</v>
      </c>
      <c r="I42" s="149">
        <f>IF(VHP!F16&gt;0,VHP!F16,VHP!F16*-1)</f>
        <v>0</v>
      </c>
      <c r="J42" s="148" t="s">
        <v>267</v>
      </c>
      <c r="K42" s="149">
        <f>IF(ESF!F42&gt;0,ESF!F42,ESF!F42*-1)</f>
        <v>0</v>
      </c>
      <c r="L42" s="150">
        <f t="shared" si="1"/>
        <v>0</v>
      </c>
      <c r="M42" s="196" t="s">
        <v>275</v>
      </c>
    </row>
    <row r="43" spans="1:13" ht="23.25" thickBot="1" x14ac:dyDescent="0.25">
      <c r="A43" s="86" t="s">
        <v>52</v>
      </c>
      <c r="B43" s="233" t="s">
        <v>276</v>
      </c>
      <c r="C43" s="110" t="s">
        <v>281</v>
      </c>
      <c r="D43" s="121">
        <f>IF(VHP!F38&gt;0,VHP!F38,VHP!F38*-1)</f>
        <v>2990016691.6699996</v>
      </c>
      <c r="E43" s="112" t="s">
        <v>267</v>
      </c>
      <c r="F43" s="160">
        <f>IF(ESF!E46&gt;0,ESF!E46,ESF!E46*-1)</f>
        <v>2990016691.6699996</v>
      </c>
      <c r="G43" s="124">
        <f t="shared" ref="G43:G49" si="2">ROUND(D43-F43,2)</f>
        <v>0</v>
      </c>
      <c r="H43" s="110" t="s">
        <v>281</v>
      </c>
      <c r="I43" s="111">
        <f>IF(VHP!F20&gt;0,VHP!F20,VHP!F20*-1)</f>
        <v>2797000545.6100001</v>
      </c>
      <c r="J43" s="112" t="s">
        <v>267</v>
      </c>
      <c r="K43" s="111">
        <f>IF(ESF!F46&gt;0,ESF!F46,ESF!F46*-1)</f>
        <v>2797000545.6099997</v>
      </c>
      <c r="L43" s="113">
        <f t="shared" si="1"/>
        <v>0</v>
      </c>
      <c r="M43" s="198" t="s">
        <v>276</v>
      </c>
    </row>
    <row r="44" spans="1:13" ht="12" thickBot="1" x14ac:dyDescent="0.25">
      <c r="A44" s="87" t="s">
        <v>54</v>
      </c>
      <c r="B44" s="224" t="s">
        <v>137</v>
      </c>
      <c r="C44" s="131" t="s">
        <v>281</v>
      </c>
      <c r="D44" s="250">
        <f>IF(VHP!B23&gt;0,VHP!B23,VHP!B23*-1)</f>
        <v>0</v>
      </c>
      <c r="E44" s="132" t="s">
        <v>283</v>
      </c>
      <c r="F44" s="161">
        <f>IF(CSF!$B46&gt;0,CSF!$B46,CSF!$C46)</f>
        <v>0</v>
      </c>
      <c r="G44" s="130">
        <f t="shared" si="2"/>
        <v>0</v>
      </c>
      <c r="H44" s="433"/>
      <c r="I44" s="434"/>
      <c r="J44" s="434"/>
      <c r="K44" s="162"/>
      <c r="L44" s="163"/>
      <c r="M44" s="199" t="s">
        <v>137</v>
      </c>
    </row>
    <row r="45" spans="1:13" x14ac:dyDescent="0.2">
      <c r="A45" s="88"/>
      <c r="B45" s="217" t="s">
        <v>201</v>
      </c>
      <c r="C45" s="164" t="s">
        <v>281</v>
      </c>
      <c r="D45" s="117">
        <f>IF(VHP!B24&gt;0,VHP!B24,VHP!B24*-1)</f>
        <v>0</v>
      </c>
      <c r="E45" s="116" t="s">
        <v>283</v>
      </c>
      <c r="F45" s="165">
        <f>IF(CSF!$B47&gt;0,CSF!$B47,CSF!$C47)</f>
        <v>0</v>
      </c>
      <c r="G45" s="138">
        <f t="shared" si="2"/>
        <v>0</v>
      </c>
      <c r="H45" s="433"/>
      <c r="I45" s="434"/>
      <c r="J45" s="434"/>
      <c r="K45" s="434"/>
      <c r="L45" s="435"/>
      <c r="M45" s="187" t="s">
        <v>201</v>
      </c>
    </row>
    <row r="46" spans="1:13" ht="23.25" thickBot="1" x14ac:dyDescent="0.25">
      <c r="A46" s="89"/>
      <c r="B46" s="234" t="s">
        <v>202</v>
      </c>
      <c r="C46" s="159" t="s">
        <v>281</v>
      </c>
      <c r="D46" s="182">
        <f>IF(VHP!B25&gt;0,VHP!B25,VHP!B25*-1)</f>
        <v>0</v>
      </c>
      <c r="E46" s="148" t="s">
        <v>283</v>
      </c>
      <c r="F46" s="166">
        <f>IF(CSF!$B48&gt;0,CSF!$B48,CSF!$C48)</f>
        <v>0</v>
      </c>
      <c r="G46" s="146">
        <f t="shared" si="2"/>
        <v>0</v>
      </c>
      <c r="H46" s="436"/>
      <c r="I46" s="437"/>
      <c r="J46" s="437"/>
      <c r="K46" s="437"/>
      <c r="L46" s="438"/>
      <c r="M46" s="200" t="s">
        <v>202</v>
      </c>
    </row>
    <row r="47" spans="1:13" x14ac:dyDescent="0.2">
      <c r="A47" s="87" t="s">
        <v>57</v>
      </c>
      <c r="B47" s="224" t="s">
        <v>206</v>
      </c>
      <c r="C47" s="131" t="s">
        <v>281</v>
      </c>
      <c r="D47" s="250">
        <f>IF(VHP!D30&gt;0,VHP!D30,VHP!D30*-1)</f>
        <v>0</v>
      </c>
      <c r="E47" s="132" t="s">
        <v>283</v>
      </c>
      <c r="F47" s="161">
        <f>IF(CSF!$B53&gt;0,CSF!$B53,CSF!$C53)</f>
        <v>0</v>
      </c>
      <c r="G47" s="130">
        <f t="shared" si="2"/>
        <v>0</v>
      </c>
      <c r="H47" s="436"/>
      <c r="I47" s="437"/>
      <c r="J47" s="437"/>
      <c r="K47" s="437"/>
      <c r="L47" s="438"/>
      <c r="M47" s="199" t="s">
        <v>206</v>
      </c>
    </row>
    <row r="48" spans="1:13" x14ac:dyDescent="0.2">
      <c r="A48" s="88"/>
      <c r="B48" s="217" t="s">
        <v>207</v>
      </c>
      <c r="C48" s="164" t="s">
        <v>281</v>
      </c>
      <c r="D48" s="117">
        <f>IF(VHP!D31&gt;0,VHP!D31,VHP!D31*-1)</f>
        <v>0</v>
      </c>
      <c r="E48" s="116" t="s">
        <v>283</v>
      </c>
      <c r="F48" s="165">
        <f>IF(CSF!$B54&gt;0,CSF!$B54,CSF!$C54)</f>
        <v>0</v>
      </c>
      <c r="G48" s="138">
        <f t="shared" si="2"/>
        <v>0</v>
      </c>
      <c r="H48" s="436"/>
      <c r="I48" s="437"/>
      <c r="J48" s="437"/>
      <c r="K48" s="437"/>
      <c r="L48" s="438"/>
      <c r="M48" s="187" t="s">
        <v>207</v>
      </c>
    </row>
    <row r="49" spans="1:13" ht="23.25" thickBot="1" x14ac:dyDescent="0.25">
      <c r="A49" s="89"/>
      <c r="B49" s="235" t="s">
        <v>208</v>
      </c>
      <c r="C49" s="159" t="s">
        <v>281</v>
      </c>
      <c r="D49" s="182">
        <f>IF(VHP!D32&gt;0,VHP!D32,VHP!D32*-1)</f>
        <v>0</v>
      </c>
      <c r="E49" s="148" t="s">
        <v>283</v>
      </c>
      <c r="F49" s="166">
        <f>IF(CSF!$B55&gt;0,CSF!$B55,CSF!$C55)</f>
        <v>0</v>
      </c>
      <c r="G49" s="146">
        <f t="shared" si="2"/>
        <v>0</v>
      </c>
      <c r="H49" s="436"/>
      <c r="I49" s="437"/>
      <c r="J49" s="437"/>
      <c r="K49" s="437"/>
      <c r="L49" s="438"/>
      <c r="M49" s="201" t="s">
        <v>208</v>
      </c>
    </row>
    <row r="50" spans="1:13" ht="12" thickBot="1" x14ac:dyDescent="0.25">
      <c r="A50" s="86" t="s">
        <v>59</v>
      </c>
      <c r="B50" s="236" t="s">
        <v>205</v>
      </c>
      <c r="C50" s="110" t="s">
        <v>281</v>
      </c>
      <c r="D50" s="121">
        <f>IF(VHP!C29&gt;0,VHP!C29,VHP!C29*-1)</f>
        <v>218333115.59</v>
      </c>
      <c r="E50" s="112" t="s">
        <v>283</v>
      </c>
      <c r="F50" s="160">
        <f>IF(CSF!$B52&gt;0,CSF!$B52,CSF!$C52)</f>
        <v>218333115.59</v>
      </c>
      <c r="G50" s="124">
        <f t="shared" ref="G50:G55" si="3">ROUND(D50-F50,2)</f>
        <v>0</v>
      </c>
      <c r="H50" s="436"/>
      <c r="I50" s="437"/>
      <c r="J50" s="437"/>
      <c r="K50" s="437"/>
      <c r="L50" s="438"/>
      <c r="M50" s="202" t="s">
        <v>205</v>
      </c>
    </row>
    <row r="51" spans="1:13" x14ac:dyDescent="0.2">
      <c r="A51" s="90" t="s">
        <v>61</v>
      </c>
      <c r="B51" s="237" t="s">
        <v>210</v>
      </c>
      <c r="C51" s="131" t="s">
        <v>281</v>
      </c>
      <c r="D51" s="129">
        <f>IF(VHP!E35&gt;0,VHP!E35,VHP!E35*-1)</f>
        <v>0</v>
      </c>
      <c r="E51" s="132" t="s">
        <v>283</v>
      </c>
      <c r="F51" s="161">
        <f>IF(CSF!$B58&gt;0,CSF!$B58,CSF!$C58)</f>
        <v>0</v>
      </c>
      <c r="G51" s="130">
        <f t="shared" si="3"/>
        <v>0</v>
      </c>
      <c r="H51" s="436"/>
      <c r="I51" s="437"/>
      <c r="J51" s="437"/>
      <c r="K51" s="437"/>
      <c r="L51" s="438"/>
      <c r="M51" s="203" t="s">
        <v>210</v>
      </c>
    </row>
    <row r="52" spans="1:13" ht="23.25" thickBot="1" x14ac:dyDescent="0.25">
      <c r="A52" s="93"/>
      <c r="B52" s="218" t="s">
        <v>211</v>
      </c>
      <c r="C52" s="167" t="s">
        <v>281</v>
      </c>
      <c r="D52" s="182">
        <f>IF(VHP!E36&gt;0,VHP!E36,VHP!E36*-1)</f>
        <v>0</v>
      </c>
      <c r="E52" s="169" t="s">
        <v>283</v>
      </c>
      <c r="F52" s="170">
        <f>IF(CSF!$B59&gt;0,CSF!$B59,CSF!$C59)</f>
        <v>0</v>
      </c>
      <c r="G52" s="171">
        <f t="shared" si="3"/>
        <v>0</v>
      </c>
      <c r="H52" s="436"/>
      <c r="I52" s="437"/>
      <c r="J52" s="437"/>
      <c r="K52" s="437"/>
      <c r="L52" s="438"/>
      <c r="M52" s="204" t="s">
        <v>211</v>
      </c>
    </row>
    <row r="53" spans="1:13" ht="12" thickBot="1" x14ac:dyDescent="0.25">
      <c r="A53" s="86" t="s">
        <v>70</v>
      </c>
      <c r="B53" s="236" t="s">
        <v>155</v>
      </c>
      <c r="C53" s="110" t="s">
        <v>281</v>
      </c>
      <c r="D53" s="121">
        <f>IF((VHP!D28+VHP!D29)&gt;0,VHP!D28+VHP!D29,(VHP!D28+VHP!D29)*-1)</f>
        <v>25316969.530000001</v>
      </c>
      <c r="E53" s="112" t="s">
        <v>283</v>
      </c>
      <c r="F53" s="160">
        <f>IF(CSF!$B51&gt;0,CSF!$B51,CSF!$C51)</f>
        <v>25316969.530000001</v>
      </c>
      <c r="G53" s="124">
        <f t="shared" si="3"/>
        <v>0</v>
      </c>
      <c r="H53" s="437"/>
      <c r="I53" s="437"/>
      <c r="J53" s="437"/>
      <c r="K53" s="437"/>
      <c r="L53" s="438"/>
      <c r="M53" s="202" t="s">
        <v>155</v>
      </c>
    </row>
    <row r="54" spans="1:13" ht="12" thickBot="1" x14ac:dyDescent="0.25">
      <c r="A54" s="90" t="s">
        <v>63</v>
      </c>
      <c r="B54" s="237" t="s">
        <v>155</v>
      </c>
      <c r="C54" s="131" t="s">
        <v>281</v>
      </c>
      <c r="D54" s="121">
        <f>IF(VHP!D28&gt;0,VHP!D28,VHP!D28*-1)</f>
        <v>189480078.94999999</v>
      </c>
      <c r="E54" s="132" t="s">
        <v>267</v>
      </c>
      <c r="F54" s="161">
        <f>IF(ESF!E36&gt;0,ESF!E36,ESF!E36*-1)</f>
        <v>189480078.94999999</v>
      </c>
      <c r="G54" s="130">
        <f t="shared" si="3"/>
        <v>0</v>
      </c>
      <c r="H54" s="436"/>
      <c r="I54" s="437"/>
      <c r="J54" s="437"/>
      <c r="K54" s="437"/>
      <c r="L54" s="438"/>
      <c r="M54" s="203" t="s">
        <v>155</v>
      </c>
    </row>
    <row r="55" spans="1:13" ht="12" thickBot="1" x14ac:dyDescent="0.25">
      <c r="A55" s="89"/>
      <c r="B55" s="235" t="s">
        <v>155</v>
      </c>
      <c r="C55" s="159" t="s">
        <v>281</v>
      </c>
      <c r="D55" s="145">
        <f>IF(VHP!D28&gt;0,VHP!D28,VHP!D28*-1)</f>
        <v>189480078.94999999</v>
      </c>
      <c r="E55" s="148" t="s">
        <v>277</v>
      </c>
      <c r="F55" s="166">
        <f>IF(ACT!B68&gt;0,ACT!B68,ACT!B68*-1)</f>
        <v>189480078.95000002</v>
      </c>
      <c r="G55" s="146">
        <f t="shared" si="3"/>
        <v>0</v>
      </c>
      <c r="H55" s="439"/>
      <c r="I55" s="440"/>
      <c r="J55" s="440"/>
      <c r="K55" s="440"/>
      <c r="L55" s="441"/>
      <c r="M55" s="201" t="s">
        <v>155</v>
      </c>
    </row>
    <row r="56" spans="1:13" x14ac:dyDescent="0.2">
      <c r="A56" s="90" t="s">
        <v>66</v>
      </c>
      <c r="B56" s="243" t="s">
        <v>155</v>
      </c>
      <c r="C56" s="436"/>
      <c r="D56" s="437"/>
      <c r="E56" s="437"/>
      <c r="F56" s="172"/>
      <c r="G56" s="173"/>
      <c r="H56" s="174" t="s">
        <v>281</v>
      </c>
      <c r="I56" s="175">
        <f>IF(VHP!D10&gt;0,VHP!D10,VHP!D10*-1)</f>
        <v>214797048.47999999</v>
      </c>
      <c r="J56" s="176" t="s">
        <v>267</v>
      </c>
      <c r="K56" s="175">
        <f>IF(ESF!F36&gt;0,ESF!F36,ESF!F36*-1)</f>
        <v>214797048.47999999</v>
      </c>
      <c r="L56" s="177">
        <f t="shared" ref="L56:L57" si="4">ROUND(I56-K56,2)</f>
        <v>0</v>
      </c>
      <c r="M56" s="203" t="s">
        <v>155</v>
      </c>
    </row>
    <row r="57" spans="1:13" ht="12" thickBot="1" x14ac:dyDescent="0.25">
      <c r="A57" s="89"/>
      <c r="B57" s="244" t="s">
        <v>155</v>
      </c>
      <c r="C57" s="436"/>
      <c r="D57" s="437"/>
      <c r="E57" s="437"/>
      <c r="F57" s="172"/>
      <c r="G57" s="173"/>
      <c r="H57" s="164" t="s">
        <v>281</v>
      </c>
      <c r="I57" s="140">
        <f>IF(VHP!D10&gt;0,VHP!D10,VHP!D10*-1)</f>
        <v>214797048.47999999</v>
      </c>
      <c r="J57" s="116" t="s">
        <v>277</v>
      </c>
      <c r="K57" s="178">
        <f>IF(ACT!C68&gt;0,ACT!C68,ACT!C68*-1)</f>
        <v>214797048.48000002</v>
      </c>
      <c r="L57" s="141">
        <f t="shared" si="4"/>
        <v>0</v>
      </c>
      <c r="M57" s="201" t="s">
        <v>155</v>
      </c>
    </row>
    <row r="58" spans="1:13" x14ac:dyDescent="0.2">
      <c r="A58" s="97" t="s">
        <v>68</v>
      </c>
      <c r="B58" s="245" t="s">
        <v>205</v>
      </c>
      <c r="C58" s="164" t="s">
        <v>281</v>
      </c>
      <c r="D58" s="117">
        <f>IF(VHP!D29&gt;0,VHP!D29,VHP!D29*-1)</f>
        <v>214797048.47999999</v>
      </c>
      <c r="E58" s="172"/>
      <c r="F58" s="172"/>
      <c r="G58" s="172"/>
      <c r="H58" s="445"/>
      <c r="I58" s="446"/>
      <c r="J58" s="116" t="s">
        <v>267</v>
      </c>
      <c r="K58" s="140">
        <f>IF(ESF!F36&gt;0,ESF!F36,ESF!F36*-1)</f>
        <v>214797048.47999999</v>
      </c>
      <c r="L58" s="141">
        <f>ROUND((D58-K58),2)</f>
        <v>0</v>
      </c>
      <c r="M58" s="205" t="s">
        <v>205</v>
      </c>
    </row>
    <row r="59" spans="1:13" ht="12" thickBot="1" x14ac:dyDescent="0.25">
      <c r="A59" s="89"/>
      <c r="B59" s="246" t="s">
        <v>205</v>
      </c>
      <c r="C59" s="167" t="s">
        <v>281</v>
      </c>
      <c r="D59" s="168">
        <f>IF(VHP!D29&gt;0,VHP!D29,VHP!D29*-1)</f>
        <v>214797048.47999999</v>
      </c>
      <c r="E59" s="172"/>
      <c r="F59" s="172"/>
      <c r="G59" s="172"/>
      <c r="H59" s="439"/>
      <c r="I59" s="447"/>
      <c r="J59" s="169" t="s">
        <v>278</v>
      </c>
      <c r="K59" s="178">
        <f>IF(ACT!C68&gt;0,ACT!C68,ACT!C68*-1)</f>
        <v>214797048.48000002</v>
      </c>
      <c r="L59" s="179">
        <f>ROUND((D59-K59),2)</f>
        <v>0</v>
      </c>
      <c r="M59" s="200" t="s">
        <v>205</v>
      </c>
    </row>
    <row r="60" spans="1:13" ht="12" thickBot="1" x14ac:dyDescent="0.25">
      <c r="A60" s="92" t="s">
        <v>72</v>
      </c>
      <c r="B60" s="238" t="s">
        <v>161</v>
      </c>
      <c r="C60" s="110" t="s">
        <v>283</v>
      </c>
      <c r="D60" s="160">
        <f>IF(CSF!$B5&gt;0,CSF!$B5,CSF!$C5)</f>
        <v>121059141.97</v>
      </c>
      <c r="E60" s="112" t="s">
        <v>269</v>
      </c>
      <c r="F60" s="160">
        <f>IF(EFE!B61&gt;0,EFE!B61,EFE!B61*-1)</f>
        <v>121059141.96999998</v>
      </c>
      <c r="G60" s="124">
        <f>ROUND(D60-F60,2)</f>
        <v>0</v>
      </c>
      <c r="H60" s="433"/>
      <c r="I60" s="434"/>
      <c r="J60" s="434"/>
      <c r="K60" s="434"/>
      <c r="L60" s="435"/>
      <c r="M60" s="206" t="s">
        <v>161</v>
      </c>
    </row>
    <row r="61" spans="1:13" x14ac:dyDescent="0.2">
      <c r="A61" s="90" t="s">
        <v>75</v>
      </c>
      <c r="B61" s="239" t="s">
        <v>161</v>
      </c>
      <c r="C61" s="131" t="s">
        <v>283</v>
      </c>
      <c r="D61" s="161">
        <f>IF(CSF!$B5&gt;0,CSF!$B5,CSF!$C5)</f>
        <v>121059141.97</v>
      </c>
      <c r="E61" s="132" t="s">
        <v>268</v>
      </c>
      <c r="F61" s="161">
        <f>IF(EAA!F5&gt;0,EAA!F5,EAA!F5*-1)</f>
        <v>121059141.97</v>
      </c>
      <c r="G61" s="130">
        <f>ROUND(D61-F61,2)</f>
        <v>0</v>
      </c>
      <c r="H61" s="436"/>
      <c r="I61" s="437"/>
      <c r="J61" s="437"/>
      <c r="K61" s="437"/>
      <c r="L61" s="438"/>
      <c r="M61" s="207" t="s">
        <v>161</v>
      </c>
    </row>
    <row r="62" spans="1:13" x14ac:dyDescent="0.2">
      <c r="A62" s="93"/>
      <c r="B62" s="219" t="s">
        <v>163</v>
      </c>
      <c r="C62" s="164" t="s">
        <v>283</v>
      </c>
      <c r="D62" s="165">
        <f>IF(CSF!$B6&gt;0,CSF!$B6,CSF!$C6)</f>
        <v>5637559.4900000002</v>
      </c>
      <c r="E62" s="116" t="s">
        <v>268</v>
      </c>
      <c r="F62" s="165">
        <f>IF(EAA!F6&gt;0,EAA!F6,EAA!F6*-1)</f>
        <v>5637559.4900000468</v>
      </c>
      <c r="G62" s="138">
        <f>ROUND(D62-F62,2)</f>
        <v>0</v>
      </c>
      <c r="H62" s="436"/>
      <c r="I62" s="437"/>
      <c r="J62" s="437"/>
      <c r="K62" s="437"/>
      <c r="L62" s="438"/>
      <c r="M62" s="208" t="s">
        <v>163</v>
      </c>
    </row>
    <row r="63" spans="1:13" x14ac:dyDescent="0.2">
      <c r="A63" s="93"/>
      <c r="B63" s="219" t="s">
        <v>165</v>
      </c>
      <c r="C63" s="164" t="s">
        <v>283</v>
      </c>
      <c r="D63" s="165">
        <f>IF(CSF!$B7&gt;0,CSF!$B7,CSF!$C7)</f>
        <v>27001404.460000001</v>
      </c>
      <c r="E63" s="116" t="s">
        <v>268</v>
      </c>
      <c r="F63" s="165">
        <f>IF(EAA!F7&gt;0,EAA!F7,EAA!F7*-1)</f>
        <v>27001404.460000001</v>
      </c>
      <c r="G63" s="138">
        <f>ROUND(D63-F63,2)</f>
        <v>0</v>
      </c>
      <c r="H63" s="436"/>
      <c r="I63" s="437"/>
      <c r="J63" s="437"/>
      <c r="K63" s="437"/>
      <c r="L63" s="438"/>
      <c r="M63" s="208" t="s">
        <v>165</v>
      </c>
    </row>
    <row r="64" spans="1:13" x14ac:dyDescent="0.2">
      <c r="A64" s="93"/>
      <c r="B64" s="219" t="s">
        <v>167</v>
      </c>
      <c r="C64" s="164" t="s">
        <v>283</v>
      </c>
      <c r="D64" s="165">
        <f>IF(CSF!$B8&gt;0,CSF!$B8,CSF!$C8)</f>
        <v>0</v>
      </c>
      <c r="E64" s="116" t="s">
        <v>268</v>
      </c>
      <c r="F64" s="165">
        <f>IF(EAA!F8&gt;0,EAA!F8,EAA!F8*-1)</f>
        <v>0</v>
      </c>
      <c r="G64" s="138">
        <f t="shared" ref="G64:G76" si="5">ROUND(D64-F64,2)</f>
        <v>0</v>
      </c>
      <c r="H64" s="436"/>
      <c r="I64" s="437"/>
      <c r="J64" s="437"/>
      <c r="K64" s="437"/>
      <c r="L64" s="438"/>
      <c r="M64" s="208" t="s">
        <v>167</v>
      </c>
    </row>
    <row r="65" spans="1:13" x14ac:dyDescent="0.2">
      <c r="A65" s="93"/>
      <c r="B65" s="219" t="s">
        <v>169</v>
      </c>
      <c r="C65" s="164" t="s">
        <v>283</v>
      </c>
      <c r="D65" s="165">
        <f>IF(CSF!$B9&gt;0,CSF!$B9,CSF!$C9)</f>
        <v>0</v>
      </c>
      <c r="E65" s="116" t="s">
        <v>268</v>
      </c>
      <c r="F65" s="165">
        <f>IF(EAA!F9&gt;0,EAA!F9,EAA!F9*-1)</f>
        <v>0</v>
      </c>
      <c r="G65" s="138">
        <f t="shared" si="5"/>
        <v>0</v>
      </c>
      <c r="H65" s="436"/>
      <c r="I65" s="437"/>
      <c r="J65" s="437"/>
      <c r="K65" s="437"/>
      <c r="L65" s="438"/>
      <c r="M65" s="208" t="s">
        <v>169</v>
      </c>
    </row>
    <row r="66" spans="1:13" ht="22.5" x14ac:dyDescent="0.2">
      <c r="A66" s="93"/>
      <c r="B66" s="219" t="s">
        <v>171</v>
      </c>
      <c r="C66" s="164" t="s">
        <v>283</v>
      </c>
      <c r="D66" s="165">
        <f>IF(CSF!$B10&gt;0,CSF!$B10,CSF!$C10)</f>
        <v>0</v>
      </c>
      <c r="E66" s="116" t="s">
        <v>268</v>
      </c>
      <c r="F66" s="165">
        <f>IF(EAA!F10&gt;0,EAA!F10,EAA!F10*-1)</f>
        <v>0</v>
      </c>
      <c r="G66" s="138">
        <f t="shared" si="5"/>
        <v>0</v>
      </c>
      <c r="H66" s="436"/>
      <c r="I66" s="437"/>
      <c r="J66" s="437"/>
      <c r="K66" s="437"/>
      <c r="L66" s="438"/>
      <c r="M66" s="208" t="s">
        <v>171</v>
      </c>
    </row>
    <row r="67" spans="1:13" x14ac:dyDescent="0.2">
      <c r="A67" s="93"/>
      <c r="B67" s="219" t="s">
        <v>173</v>
      </c>
      <c r="C67" s="164" t="s">
        <v>283</v>
      </c>
      <c r="D67" s="165">
        <f>IF(CSF!$B11&gt;0,CSF!$B11,CSF!$C11)</f>
        <v>0</v>
      </c>
      <c r="E67" s="116" t="s">
        <v>268</v>
      </c>
      <c r="F67" s="165">
        <f>IF(EAA!F11&gt;0,EAA!F11,EAA!F11*-1)</f>
        <v>0</v>
      </c>
      <c r="G67" s="138">
        <f t="shared" si="5"/>
        <v>0</v>
      </c>
      <c r="H67" s="436"/>
      <c r="I67" s="437"/>
      <c r="J67" s="437"/>
      <c r="K67" s="437"/>
      <c r="L67" s="438"/>
      <c r="M67" s="208" t="s">
        <v>173</v>
      </c>
    </row>
    <row r="68" spans="1:13" x14ac:dyDescent="0.2">
      <c r="A68" s="93"/>
      <c r="B68" s="219" t="s">
        <v>179</v>
      </c>
      <c r="C68" s="164" t="s">
        <v>283</v>
      </c>
      <c r="D68" s="165">
        <f>IF(CSF!$B14&gt;0,CSF!$B14,CSF!$C14)</f>
        <v>0</v>
      </c>
      <c r="E68" s="116" t="s">
        <v>268</v>
      </c>
      <c r="F68" s="165">
        <f>IF(EAA!F13&gt;0,EAA!F13,EAA!F13*-1)</f>
        <v>0</v>
      </c>
      <c r="G68" s="138">
        <f t="shared" si="5"/>
        <v>0</v>
      </c>
      <c r="H68" s="436"/>
      <c r="I68" s="437"/>
      <c r="J68" s="437"/>
      <c r="K68" s="437"/>
      <c r="L68" s="438"/>
      <c r="M68" s="208" t="s">
        <v>179</v>
      </c>
    </row>
    <row r="69" spans="1:13" ht="22.5" x14ac:dyDescent="0.2">
      <c r="A69" s="93"/>
      <c r="B69" s="219" t="s">
        <v>181</v>
      </c>
      <c r="C69" s="164" t="s">
        <v>283</v>
      </c>
      <c r="D69" s="165">
        <f>IF(CSF!$B15&gt;0,CSF!$B15,CSF!$C15)</f>
        <v>0</v>
      </c>
      <c r="E69" s="116" t="s">
        <v>268</v>
      </c>
      <c r="F69" s="165">
        <f>IF(EAA!F14&gt;0,EAA!F14,EAA!F14*-1)</f>
        <v>0</v>
      </c>
      <c r="G69" s="138">
        <f t="shared" si="5"/>
        <v>0</v>
      </c>
      <c r="H69" s="436"/>
      <c r="I69" s="437"/>
      <c r="J69" s="437"/>
      <c r="K69" s="437"/>
      <c r="L69" s="438"/>
      <c r="M69" s="208" t="s">
        <v>181</v>
      </c>
    </row>
    <row r="70" spans="1:13" ht="22.5" x14ac:dyDescent="0.2">
      <c r="A70" s="93"/>
      <c r="B70" s="219" t="s">
        <v>183</v>
      </c>
      <c r="C70" s="164" t="s">
        <v>283</v>
      </c>
      <c r="D70" s="165">
        <f>IF(CSF!$B16&gt;0,CSF!$B16,CSF!$C16)</f>
        <v>59955607.259999998</v>
      </c>
      <c r="E70" s="116" t="s">
        <v>268</v>
      </c>
      <c r="F70" s="165">
        <f>IF(EAA!F15&gt;0,EAA!F15,EAA!F15*-1)</f>
        <v>59955607.259999752</v>
      </c>
      <c r="G70" s="138">
        <f t="shared" si="5"/>
        <v>0</v>
      </c>
      <c r="H70" s="436"/>
      <c r="I70" s="437"/>
      <c r="J70" s="437"/>
      <c r="K70" s="437"/>
      <c r="L70" s="438"/>
      <c r="M70" s="208" t="s">
        <v>183</v>
      </c>
    </row>
    <row r="71" spans="1:13" x14ac:dyDescent="0.2">
      <c r="A71" s="93"/>
      <c r="B71" s="219" t="s">
        <v>185</v>
      </c>
      <c r="C71" s="164" t="s">
        <v>283</v>
      </c>
      <c r="D71" s="165">
        <f>IF(CSF!$B17&gt;0,CSF!$B17,CSF!$C17)</f>
        <v>14053428.75</v>
      </c>
      <c r="E71" s="116" t="s">
        <v>268</v>
      </c>
      <c r="F71" s="165">
        <f>IF(EAA!F16&gt;0,EAA!F16,EAA!F16*-1)</f>
        <v>14053428.75</v>
      </c>
      <c r="G71" s="138">
        <f t="shared" si="5"/>
        <v>0</v>
      </c>
      <c r="H71" s="436"/>
      <c r="I71" s="437"/>
      <c r="J71" s="437"/>
      <c r="K71" s="437"/>
      <c r="L71" s="438"/>
      <c r="M71" s="208" t="s">
        <v>185</v>
      </c>
    </row>
    <row r="72" spans="1:13" x14ac:dyDescent="0.2">
      <c r="A72" s="93"/>
      <c r="B72" s="219" t="s">
        <v>187</v>
      </c>
      <c r="C72" s="164" t="s">
        <v>283</v>
      </c>
      <c r="D72" s="165">
        <f>IF(CSF!$B18&gt;0,CSF!$B18,CSF!$C18)</f>
        <v>0</v>
      </c>
      <c r="E72" s="116" t="s">
        <v>268</v>
      </c>
      <c r="F72" s="165">
        <f>IF(EAA!F17&gt;0,EAA!F17,EAA!F17*-1)</f>
        <v>0</v>
      </c>
      <c r="G72" s="138">
        <f t="shared" si="5"/>
        <v>0</v>
      </c>
      <c r="H72" s="436"/>
      <c r="I72" s="437"/>
      <c r="J72" s="437"/>
      <c r="K72" s="437"/>
      <c r="L72" s="438"/>
      <c r="M72" s="208" t="s">
        <v>187</v>
      </c>
    </row>
    <row r="73" spans="1:13" ht="22.5" x14ac:dyDescent="0.2">
      <c r="A73" s="93"/>
      <c r="B73" s="219" t="s">
        <v>189</v>
      </c>
      <c r="C73" s="164" t="s">
        <v>283</v>
      </c>
      <c r="D73" s="165">
        <f>IF(CSF!$B19&gt;0,CSF!$B19,CSF!$C19)</f>
        <v>0</v>
      </c>
      <c r="E73" s="116" t="s">
        <v>268</v>
      </c>
      <c r="F73" s="165">
        <f>IF(EAA!F18&gt;0,EAA!F18,EAA!F18*-1)</f>
        <v>0</v>
      </c>
      <c r="G73" s="138">
        <f t="shared" si="5"/>
        <v>0</v>
      </c>
      <c r="H73" s="436"/>
      <c r="I73" s="437"/>
      <c r="J73" s="437"/>
      <c r="K73" s="437"/>
      <c r="L73" s="438"/>
      <c r="M73" s="208" t="s">
        <v>189</v>
      </c>
    </row>
    <row r="74" spans="1:13" x14ac:dyDescent="0.2">
      <c r="A74" s="93"/>
      <c r="B74" s="219" t="s">
        <v>191</v>
      </c>
      <c r="C74" s="164" t="s">
        <v>283</v>
      </c>
      <c r="D74" s="165">
        <f>IF(CSF!$B20&gt;0,CSF!$B20,CSF!$C20)</f>
        <v>0</v>
      </c>
      <c r="E74" s="116" t="s">
        <v>268</v>
      </c>
      <c r="F74" s="165">
        <f>IF(EAA!F19&gt;0,EAA!F19,EAA!F19*-1)</f>
        <v>0</v>
      </c>
      <c r="G74" s="138">
        <f t="shared" si="5"/>
        <v>0</v>
      </c>
      <c r="H74" s="436"/>
      <c r="I74" s="437"/>
      <c r="J74" s="437"/>
      <c r="K74" s="437"/>
      <c r="L74" s="438"/>
      <c r="M74" s="208" t="s">
        <v>191</v>
      </c>
    </row>
    <row r="75" spans="1:13" ht="22.5" x14ac:dyDescent="0.2">
      <c r="A75" s="93"/>
      <c r="B75" s="219" t="s">
        <v>193</v>
      </c>
      <c r="C75" s="164" t="s">
        <v>283</v>
      </c>
      <c r="D75" s="165">
        <f>IF(CSF!$B21&gt;0,CSF!$B21,CSF!$C21)</f>
        <v>0</v>
      </c>
      <c r="E75" s="116" t="s">
        <v>268</v>
      </c>
      <c r="F75" s="165">
        <f>IF(EAA!F20&gt;0,EAA!F20,EAA!F20*-1)</f>
        <v>0</v>
      </c>
      <c r="G75" s="138">
        <f t="shared" si="5"/>
        <v>0</v>
      </c>
      <c r="H75" s="436"/>
      <c r="I75" s="437"/>
      <c r="J75" s="437"/>
      <c r="K75" s="437"/>
      <c r="L75" s="438"/>
      <c r="M75" s="208" t="s">
        <v>193</v>
      </c>
    </row>
    <row r="76" spans="1:13" ht="12" thickBot="1" x14ac:dyDescent="0.25">
      <c r="A76" s="91"/>
      <c r="B76" s="240" t="s">
        <v>194</v>
      </c>
      <c r="C76" s="159" t="s">
        <v>283</v>
      </c>
      <c r="D76" s="166">
        <f>IF(CSF!$B22&gt;0,CSF!$B22,CSF!$C22)</f>
        <v>0</v>
      </c>
      <c r="E76" s="148" t="s">
        <v>268</v>
      </c>
      <c r="F76" s="166">
        <f>IF(EAA!F21&gt;0,EAA!F21,EAA!F21*-1)</f>
        <v>0</v>
      </c>
      <c r="G76" s="146">
        <f t="shared" si="5"/>
        <v>0</v>
      </c>
      <c r="H76" s="436"/>
      <c r="I76" s="437"/>
      <c r="J76" s="437"/>
      <c r="K76" s="437"/>
      <c r="L76" s="438"/>
      <c r="M76" s="209" t="s">
        <v>194</v>
      </c>
    </row>
    <row r="77" spans="1:13" x14ac:dyDescent="0.2">
      <c r="A77" s="90" t="s">
        <v>78</v>
      </c>
      <c r="B77" s="224" t="s">
        <v>206</v>
      </c>
      <c r="C77" s="131" t="s">
        <v>283</v>
      </c>
      <c r="D77" s="161">
        <f>IF(CSF!$B53&gt;0,CSF!$B53,CSF!$C53)</f>
        <v>0</v>
      </c>
      <c r="E77" s="132" t="s">
        <v>281</v>
      </c>
      <c r="F77" s="183">
        <f>IF(VHP!D30&gt;0,VHP!D30,VHP!D30*-1)</f>
        <v>0</v>
      </c>
      <c r="G77" s="130">
        <f t="shared" ref="G77:G82" si="6">ROUND(D77-F77,2)</f>
        <v>0</v>
      </c>
      <c r="H77" s="436"/>
      <c r="I77" s="437"/>
      <c r="J77" s="437"/>
      <c r="K77" s="437"/>
      <c r="L77" s="438"/>
      <c r="M77" s="199" t="s">
        <v>206</v>
      </c>
    </row>
    <row r="78" spans="1:13" x14ac:dyDescent="0.2">
      <c r="A78" s="93"/>
      <c r="B78" s="217" t="s">
        <v>207</v>
      </c>
      <c r="C78" s="164" t="s">
        <v>283</v>
      </c>
      <c r="D78" s="165">
        <f>IF(CSF!$B54&gt;0,CSF!$B54,CSF!$C54)</f>
        <v>0</v>
      </c>
      <c r="E78" s="116" t="s">
        <v>281</v>
      </c>
      <c r="F78" s="183">
        <f>IF(VHP!D31&gt;0,VHP!D31,VHP!D31*-1)</f>
        <v>0</v>
      </c>
      <c r="G78" s="138">
        <f t="shared" si="6"/>
        <v>0</v>
      </c>
      <c r="H78" s="436"/>
      <c r="I78" s="437"/>
      <c r="J78" s="437"/>
      <c r="K78" s="437"/>
      <c r="L78" s="438"/>
      <c r="M78" s="187" t="s">
        <v>207</v>
      </c>
    </row>
    <row r="79" spans="1:13" ht="23.25" thickBot="1" x14ac:dyDescent="0.25">
      <c r="A79" s="91"/>
      <c r="B79" s="234" t="s">
        <v>208</v>
      </c>
      <c r="C79" s="159" t="s">
        <v>283</v>
      </c>
      <c r="D79" s="166">
        <f>IF(CSF!$B55&gt;0,CSF!$B55,CSF!$C55)</f>
        <v>0</v>
      </c>
      <c r="E79" s="148" t="s">
        <v>281</v>
      </c>
      <c r="F79" s="183">
        <f>IF(VHP!D32&gt;0,VHP!D32,VHP!D32*-1)</f>
        <v>0</v>
      </c>
      <c r="G79" s="146">
        <f t="shared" si="6"/>
        <v>0</v>
      </c>
      <c r="H79" s="436"/>
      <c r="I79" s="437"/>
      <c r="J79" s="437"/>
      <c r="K79" s="437"/>
      <c r="L79" s="438"/>
      <c r="M79" s="200" t="s">
        <v>208</v>
      </c>
    </row>
    <row r="80" spans="1:13" ht="12" thickBot="1" x14ac:dyDescent="0.25">
      <c r="A80" s="92" t="s">
        <v>81</v>
      </c>
      <c r="B80" s="223" t="s">
        <v>155</v>
      </c>
      <c r="C80" s="110" t="s">
        <v>283</v>
      </c>
      <c r="D80" s="160">
        <f>IF(CSF!$B51&gt;0,CSF!$B51,CSF!$C51)</f>
        <v>25316969.530000001</v>
      </c>
      <c r="E80" s="112" t="s">
        <v>281</v>
      </c>
      <c r="F80" s="160">
        <f>IF((VHP!D28+VHP!D29)&gt;0,VHP!D28+VHP!D29,(VHP!D28+VHP!D29)*-1)</f>
        <v>25316969.530000001</v>
      </c>
      <c r="G80" s="124">
        <f t="shared" si="6"/>
        <v>0</v>
      </c>
      <c r="H80" s="436"/>
      <c r="I80" s="437"/>
      <c r="J80" s="437"/>
      <c r="K80" s="437"/>
      <c r="L80" s="438"/>
      <c r="M80" s="188" t="s">
        <v>155</v>
      </c>
    </row>
    <row r="81" spans="1:13" ht="23.25" thickBot="1" x14ac:dyDescent="0.25">
      <c r="A81" s="92" t="s">
        <v>83</v>
      </c>
      <c r="B81" s="223" t="s">
        <v>238</v>
      </c>
      <c r="C81" s="110" t="s">
        <v>269</v>
      </c>
      <c r="D81" s="121">
        <f>IF(EFE!B61&gt;0,EFE!B61,EFE!B61*-1)</f>
        <v>121059141.96999998</v>
      </c>
      <c r="E81" s="112" t="s">
        <v>283</v>
      </c>
      <c r="F81" s="160">
        <f>IF(CSF!$B5&gt;0,CSF!$B5,CSF!$C5)</f>
        <v>121059141.97</v>
      </c>
      <c r="G81" s="124">
        <f t="shared" si="6"/>
        <v>0</v>
      </c>
      <c r="H81" s="439"/>
      <c r="I81" s="440"/>
      <c r="J81" s="440"/>
      <c r="K81" s="440"/>
      <c r="L81" s="441"/>
      <c r="M81" s="188" t="s">
        <v>238</v>
      </c>
    </row>
    <row r="82" spans="1:13" ht="23.25" thickBot="1" x14ac:dyDescent="0.25">
      <c r="A82" s="92" t="s">
        <v>86</v>
      </c>
      <c r="B82" s="223" t="s">
        <v>240</v>
      </c>
      <c r="C82" s="110" t="s">
        <v>269</v>
      </c>
      <c r="D82" s="121">
        <f>IF(EFE!B65&gt;0,EFE!B65,EFE!B65*-1)</f>
        <v>370166223.00999999</v>
      </c>
      <c r="E82" s="112" t="s">
        <v>267</v>
      </c>
      <c r="F82" s="160">
        <f>IF(ESF!B5&gt;0,ESF!B5,ESF!B5*-1)</f>
        <v>370166223.00999999</v>
      </c>
      <c r="G82" s="124">
        <f t="shared" si="6"/>
        <v>0</v>
      </c>
      <c r="H82" s="110" t="s">
        <v>269</v>
      </c>
      <c r="I82" s="111">
        <f>IF(EFE!C65&gt;0,EFE!C65,EFE!C65*-1)</f>
        <v>249107081.03999999</v>
      </c>
      <c r="J82" s="112" t="s">
        <v>267</v>
      </c>
      <c r="K82" s="111">
        <f>IF(ESF!C5&gt;0,ESF!C5,ESF!C5*-1)</f>
        <v>249107081.03999999</v>
      </c>
      <c r="L82" s="113">
        <f t="shared" ref="L82:L99" si="7">ROUND(I82-K82,2)</f>
        <v>0</v>
      </c>
      <c r="M82" s="188" t="s">
        <v>240</v>
      </c>
    </row>
    <row r="83" spans="1:13" ht="23.25" thickBot="1" x14ac:dyDescent="0.25">
      <c r="A83" s="92" t="s">
        <v>89</v>
      </c>
      <c r="B83" s="223" t="s">
        <v>239</v>
      </c>
      <c r="C83" s="180" t="s">
        <v>269</v>
      </c>
      <c r="D83" s="121">
        <f>IF(EFE!B63&gt;0,EFE!B63,EFE!B63*-1)</f>
        <v>249107081.03999999</v>
      </c>
      <c r="E83" s="448"/>
      <c r="F83" s="443"/>
      <c r="G83" s="443"/>
      <c r="H83" s="443"/>
      <c r="I83" s="449"/>
      <c r="J83" s="112" t="s">
        <v>267</v>
      </c>
      <c r="K83" s="181">
        <f>IF(ESF!C5&gt;0,ESF!C5,ESF!C5*-1)</f>
        <v>249107081.03999999</v>
      </c>
      <c r="L83" s="113">
        <f>ROUND(D83-K83,2)</f>
        <v>0</v>
      </c>
      <c r="M83" s="188" t="s">
        <v>239</v>
      </c>
    </row>
    <row r="84" spans="1:13" x14ac:dyDescent="0.2">
      <c r="A84" s="90" t="s">
        <v>91</v>
      </c>
      <c r="B84" s="241" t="s">
        <v>161</v>
      </c>
      <c r="C84" s="131" t="s">
        <v>268</v>
      </c>
      <c r="D84" s="250">
        <f>IF(EAA!E5&gt;0,EAA!E5,EAA!E5*-1)</f>
        <v>370166223.00999999</v>
      </c>
      <c r="E84" s="132" t="s">
        <v>267</v>
      </c>
      <c r="F84" s="252">
        <f>IF(ESF!B5&gt;0,ESF!B5,ESF!B5*-1)</f>
        <v>370166223.00999999</v>
      </c>
      <c r="G84" s="130">
        <f t="shared" ref="G84:G99" si="8">ROUND(D84-F84,2)</f>
        <v>0</v>
      </c>
      <c r="H84" s="131" t="s">
        <v>268</v>
      </c>
      <c r="I84" s="105">
        <f>IF(EAA!B5&gt;0,EAA!B5,EAA!B5*-1)</f>
        <v>249107081.03999999</v>
      </c>
      <c r="J84" s="132" t="s">
        <v>267</v>
      </c>
      <c r="K84" s="133">
        <f>IF(ESF!C5&gt;0,ESF!C5,ESF!C5*-1)</f>
        <v>249107081.03999999</v>
      </c>
      <c r="L84" s="134">
        <f t="shared" si="7"/>
        <v>0</v>
      </c>
      <c r="M84" s="210" t="s">
        <v>161</v>
      </c>
    </row>
    <row r="85" spans="1:13" x14ac:dyDescent="0.2">
      <c r="A85" s="93"/>
      <c r="B85" s="220" t="s">
        <v>163</v>
      </c>
      <c r="C85" s="164" t="s">
        <v>268</v>
      </c>
      <c r="D85" s="117">
        <f>IF(EAA!E6&gt;0,EAA!E6,EAA!E6*-1)</f>
        <v>19505498.700000048</v>
      </c>
      <c r="E85" s="116" t="s">
        <v>267</v>
      </c>
      <c r="F85" s="165">
        <f>IF(ESF!B6&gt;0,ESF!B6,ESF!B6*-1)</f>
        <v>19505498.699999999</v>
      </c>
      <c r="G85" s="138">
        <f t="shared" si="8"/>
        <v>0</v>
      </c>
      <c r="H85" s="164" t="s">
        <v>268</v>
      </c>
      <c r="I85" s="140">
        <f>IF(EAA!B6&gt;0,EAA!B6,EAA!B6*-1)</f>
        <v>13867939.210000001</v>
      </c>
      <c r="J85" s="116" t="s">
        <v>267</v>
      </c>
      <c r="K85" s="140">
        <f>IF(ESF!C6&gt;0,ESF!C6,ESF!C6*-1)</f>
        <v>13867939.210000001</v>
      </c>
      <c r="L85" s="141">
        <f t="shared" si="7"/>
        <v>0</v>
      </c>
      <c r="M85" s="211" t="s">
        <v>163</v>
      </c>
    </row>
    <row r="86" spans="1:13" x14ac:dyDescent="0.2">
      <c r="A86" s="93"/>
      <c r="B86" s="220" t="s">
        <v>165</v>
      </c>
      <c r="C86" s="164" t="s">
        <v>268</v>
      </c>
      <c r="D86" s="117">
        <f>IF(EAA!E7&gt;0,EAA!E7,EAA!E7*-1)</f>
        <v>13910746.049999997</v>
      </c>
      <c r="E86" s="116" t="s">
        <v>267</v>
      </c>
      <c r="F86" s="165">
        <f>IF(ESF!B7&gt;0,ESF!B7,ESF!B7*-1)</f>
        <v>13910746.050000001</v>
      </c>
      <c r="G86" s="138">
        <f t="shared" si="8"/>
        <v>0</v>
      </c>
      <c r="H86" s="164" t="s">
        <v>268</v>
      </c>
      <c r="I86" s="140">
        <f>IF(EAA!B7&gt;0,EAA!B7,EAA!B7*-1)</f>
        <v>40912150.509999998</v>
      </c>
      <c r="J86" s="116" t="s">
        <v>267</v>
      </c>
      <c r="K86" s="140">
        <f>IF(ESF!C7&gt;0,ESF!C7,ESF!C7*-1)</f>
        <v>40912150.509999998</v>
      </c>
      <c r="L86" s="141">
        <f t="shared" si="7"/>
        <v>0</v>
      </c>
      <c r="M86" s="211" t="s">
        <v>165</v>
      </c>
    </row>
    <row r="87" spans="1:13" x14ac:dyDescent="0.2">
      <c r="A87" s="93"/>
      <c r="B87" s="220" t="s">
        <v>167</v>
      </c>
      <c r="C87" s="164" t="s">
        <v>268</v>
      </c>
      <c r="D87" s="117">
        <f>IF(EAA!E8&gt;0,EAA!E8,EAA!E8*-1)</f>
        <v>0</v>
      </c>
      <c r="E87" s="116" t="s">
        <v>267</v>
      </c>
      <c r="F87" s="165">
        <f>IF(ESF!B8&gt;0,ESF!B8,ESF!B8*-1)</f>
        <v>0</v>
      </c>
      <c r="G87" s="138">
        <f t="shared" si="8"/>
        <v>0</v>
      </c>
      <c r="H87" s="164" t="s">
        <v>268</v>
      </c>
      <c r="I87" s="140">
        <f>IF(EAA!B8&gt;0,EAA!B8,EAA!B8*-1)</f>
        <v>0</v>
      </c>
      <c r="J87" s="116" t="s">
        <v>267</v>
      </c>
      <c r="K87" s="140">
        <f>IF(ESF!C8&gt;0,ESF!C8,ESF!C8*-1)</f>
        <v>0</v>
      </c>
      <c r="L87" s="141">
        <f t="shared" si="7"/>
        <v>0</v>
      </c>
      <c r="M87" s="211" t="s">
        <v>167</v>
      </c>
    </row>
    <row r="88" spans="1:13" x14ac:dyDescent="0.2">
      <c r="A88" s="93"/>
      <c r="B88" s="220" t="s">
        <v>169</v>
      </c>
      <c r="C88" s="164" t="s">
        <v>268</v>
      </c>
      <c r="D88" s="117">
        <f>IF(EAA!E9&gt;0,EAA!E9,EAA!E9*-1)</f>
        <v>0</v>
      </c>
      <c r="E88" s="116" t="s">
        <v>267</v>
      </c>
      <c r="F88" s="165">
        <f>IF(ESF!B9&gt;0,ESF!B9,ESF!B9*-1)</f>
        <v>0</v>
      </c>
      <c r="G88" s="138">
        <f t="shared" si="8"/>
        <v>0</v>
      </c>
      <c r="H88" s="164" t="s">
        <v>268</v>
      </c>
      <c r="I88" s="140">
        <f>IF(EAA!B9&gt;0,EAA!B9,EAA!B9*-1)</f>
        <v>0</v>
      </c>
      <c r="J88" s="116" t="s">
        <v>267</v>
      </c>
      <c r="K88" s="140">
        <f>IF(ESF!C9&gt;0,ESF!C9,ESF!C9*-1)</f>
        <v>0</v>
      </c>
      <c r="L88" s="141">
        <f t="shared" si="7"/>
        <v>0</v>
      </c>
      <c r="M88" s="211" t="s">
        <v>169</v>
      </c>
    </row>
    <row r="89" spans="1:13" ht="22.5" x14ac:dyDescent="0.2">
      <c r="A89" s="93"/>
      <c r="B89" s="220" t="s">
        <v>171</v>
      </c>
      <c r="C89" s="164" t="s">
        <v>268</v>
      </c>
      <c r="D89" s="117">
        <f>IF(EAA!E10&gt;0,EAA!E10,EAA!E10*-1)</f>
        <v>0</v>
      </c>
      <c r="E89" s="116" t="s">
        <v>267</v>
      </c>
      <c r="F89" s="165">
        <f>IF(ESF!B10&gt;0,ESF!B10,ESF!B10*-1)</f>
        <v>0</v>
      </c>
      <c r="G89" s="138">
        <f t="shared" si="8"/>
        <v>0</v>
      </c>
      <c r="H89" s="164" t="s">
        <v>268</v>
      </c>
      <c r="I89" s="140">
        <f>IF(EAA!B10&gt;0,EAA!B10,EAA!B10*-1)</f>
        <v>0</v>
      </c>
      <c r="J89" s="116" t="s">
        <v>267</v>
      </c>
      <c r="K89" s="140">
        <f>IF(ESF!C10&gt;0,ESF!C10,ESF!C10*-1)</f>
        <v>0</v>
      </c>
      <c r="L89" s="141">
        <f t="shared" si="7"/>
        <v>0</v>
      </c>
      <c r="M89" s="211" t="s">
        <v>171</v>
      </c>
    </row>
    <row r="90" spans="1:13" x14ac:dyDescent="0.2">
      <c r="A90" s="93"/>
      <c r="B90" s="220" t="s">
        <v>173</v>
      </c>
      <c r="C90" s="164" t="s">
        <v>268</v>
      </c>
      <c r="D90" s="117">
        <f>IF(EAA!E11&gt;0,EAA!E11,EAA!E11*-1)</f>
        <v>16980</v>
      </c>
      <c r="E90" s="116" t="s">
        <v>267</v>
      </c>
      <c r="F90" s="165">
        <f>IF(ESF!B11&gt;0,ESF!B11,ESF!B11*-1)</f>
        <v>16980</v>
      </c>
      <c r="G90" s="138">
        <f t="shared" si="8"/>
        <v>0</v>
      </c>
      <c r="H90" s="164" t="s">
        <v>268</v>
      </c>
      <c r="I90" s="140">
        <f>IF(EAA!B11&gt;0,EAA!B11,EAA!B11*-1)</f>
        <v>16980</v>
      </c>
      <c r="J90" s="116" t="s">
        <v>267</v>
      </c>
      <c r="K90" s="140">
        <f>IF(ESF!C11&gt;0,ESF!C11,ESF!C11*-1)</f>
        <v>16980</v>
      </c>
      <c r="L90" s="141">
        <f t="shared" si="7"/>
        <v>0</v>
      </c>
      <c r="M90" s="211" t="s">
        <v>173</v>
      </c>
    </row>
    <row r="91" spans="1:13" x14ac:dyDescent="0.2">
      <c r="A91" s="93"/>
      <c r="B91" s="220" t="s">
        <v>179</v>
      </c>
      <c r="C91" s="164" t="s">
        <v>268</v>
      </c>
      <c r="D91" s="117">
        <f>IF(EAA!E13&gt;0,EAA!E13,EAA!E13*-1)</f>
        <v>4729855.74</v>
      </c>
      <c r="E91" s="116" t="s">
        <v>267</v>
      </c>
      <c r="F91" s="165">
        <f>IF(ESF!B16&gt;0,ESF!B16,ESF!B16*-1)</f>
        <v>4729855.74</v>
      </c>
      <c r="G91" s="138">
        <f t="shared" si="8"/>
        <v>0</v>
      </c>
      <c r="H91" s="164" t="s">
        <v>268</v>
      </c>
      <c r="I91" s="140">
        <f>IF(EAA!B13&gt;0,EAA!B13,EAA!B13*-1)</f>
        <v>4729855.74</v>
      </c>
      <c r="J91" s="116" t="s">
        <v>267</v>
      </c>
      <c r="K91" s="140">
        <f>IF(ESF!C16&gt;0,ESF!C16,ESF!C16*-1)</f>
        <v>4729855.74</v>
      </c>
      <c r="L91" s="141">
        <f t="shared" si="7"/>
        <v>0</v>
      </c>
      <c r="M91" s="211" t="s">
        <v>179</v>
      </c>
    </row>
    <row r="92" spans="1:13" ht="22.5" x14ac:dyDescent="0.2">
      <c r="A92" s="93"/>
      <c r="B92" s="220" t="s">
        <v>181</v>
      </c>
      <c r="C92" s="164" t="s">
        <v>268</v>
      </c>
      <c r="D92" s="117">
        <f>IF(EAA!E14&gt;0,EAA!E14,EAA!E14*-1)</f>
        <v>0</v>
      </c>
      <c r="E92" s="116" t="s">
        <v>267</v>
      </c>
      <c r="F92" s="165">
        <f>IF(ESF!B17&gt;0,ESF!B17,ESF!B17*-1)</f>
        <v>0</v>
      </c>
      <c r="G92" s="138">
        <f t="shared" si="8"/>
        <v>0</v>
      </c>
      <c r="H92" s="164" t="s">
        <v>268</v>
      </c>
      <c r="I92" s="140">
        <f>IF(EAA!B14&gt;0,EAA!B14,EAA!B14*-1)</f>
        <v>0</v>
      </c>
      <c r="J92" s="116" t="s">
        <v>267</v>
      </c>
      <c r="K92" s="140">
        <f>IF(ESF!C17&gt;0,ESF!C17,ESF!C17*-1)</f>
        <v>0</v>
      </c>
      <c r="L92" s="141">
        <f t="shared" si="7"/>
        <v>0</v>
      </c>
      <c r="M92" s="211" t="s">
        <v>181</v>
      </c>
    </row>
    <row r="93" spans="1:13" ht="22.5" x14ac:dyDescent="0.2">
      <c r="A93" s="93"/>
      <c r="B93" s="220" t="s">
        <v>183</v>
      </c>
      <c r="C93" s="164" t="s">
        <v>268</v>
      </c>
      <c r="D93" s="117">
        <f>IF(EAA!E15&gt;0,EAA!E15,EAA!E15*-1)</f>
        <v>2506855653.4199996</v>
      </c>
      <c r="E93" s="116" t="s">
        <v>267</v>
      </c>
      <c r="F93" s="165">
        <f>IF(ESF!B18&gt;0,ESF!B18,ESF!B18*-1)</f>
        <v>2506855653.4200001</v>
      </c>
      <c r="G93" s="138">
        <f t="shared" si="8"/>
        <v>0</v>
      </c>
      <c r="H93" s="164" t="s">
        <v>268</v>
      </c>
      <c r="I93" s="140">
        <f>IF(EAA!B15&gt;0,EAA!B15,EAA!B15*-1)</f>
        <v>2446900046.1599998</v>
      </c>
      <c r="J93" s="116" t="s">
        <v>267</v>
      </c>
      <c r="K93" s="140">
        <f>IF(ESF!C18&gt;0,ESF!C18,ESF!C18*-1)</f>
        <v>2446900046.1599998</v>
      </c>
      <c r="L93" s="141">
        <f t="shared" si="7"/>
        <v>0</v>
      </c>
      <c r="M93" s="211" t="s">
        <v>183</v>
      </c>
    </row>
    <row r="94" spans="1:13" x14ac:dyDescent="0.2">
      <c r="A94" s="93"/>
      <c r="B94" s="220" t="s">
        <v>185</v>
      </c>
      <c r="C94" s="164" t="s">
        <v>268</v>
      </c>
      <c r="D94" s="117">
        <f>IF(EAA!E16&gt;0,EAA!E16,EAA!E16*-1)</f>
        <v>488807348.57999998</v>
      </c>
      <c r="E94" s="116" t="s">
        <v>267</v>
      </c>
      <c r="F94" s="165">
        <f>IF(ESF!B19&gt;0,ESF!B19,ESF!B19*-1)</f>
        <v>488807348.57999998</v>
      </c>
      <c r="G94" s="138">
        <f t="shared" si="8"/>
        <v>0</v>
      </c>
      <c r="H94" s="164" t="s">
        <v>268</v>
      </c>
      <c r="I94" s="140">
        <f>IF(EAA!B16&gt;0,EAA!B16,EAA!B16*-1)</f>
        <v>474753919.82999998</v>
      </c>
      <c r="J94" s="116" t="s">
        <v>267</v>
      </c>
      <c r="K94" s="140">
        <f>IF(ESF!C19&gt;0,ESF!C19,ESF!C19*-1)</f>
        <v>474753919.82999998</v>
      </c>
      <c r="L94" s="141">
        <f t="shared" si="7"/>
        <v>0</v>
      </c>
      <c r="M94" s="211" t="s">
        <v>185</v>
      </c>
    </row>
    <row r="95" spans="1:13" x14ac:dyDescent="0.2">
      <c r="A95" s="93"/>
      <c r="B95" s="220" t="s">
        <v>187</v>
      </c>
      <c r="C95" s="164" t="s">
        <v>268</v>
      </c>
      <c r="D95" s="117">
        <f>IF(EAA!E17&gt;0,EAA!E17,EAA!E17*-1)</f>
        <v>13335260.560000001</v>
      </c>
      <c r="E95" s="116" t="s">
        <v>267</v>
      </c>
      <c r="F95" s="165">
        <f>IF(ESF!B20&gt;0,ESF!B20,ESF!B20*-1)</f>
        <v>13335260.560000001</v>
      </c>
      <c r="G95" s="138">
        <f t="shared" si="8"/>
        <v>0</v>
      </c>
      <c r="H95" s="164" t="s">
        <v>268</v>
      </c>
      <c r="I95" s="140">
        <f>IF(EAA!B17&gt;0,EAA!B17,EAA!B17*-1)</f>
        <v>13335260.560000001</v>
      </c>
      <c r="J95" s="116" t="s">
        <v>267</v>
      </c>
      <c r="K95" s="140">
        <f>IF(ESF!C20&gt;0,ESF!C20,ESF!C20*-1)</f>
        <v>13335260.560000001</v>
      </c>
      <c r="L95" s="141">
        <f t="shared" si="7"/>
        <v>0</v>
      </c>
      <c r="M95" s="211" t="s">
        <v>187</v>
      </c>
    </row>
    <row r="96" spans="1:13" ht="22.5" x14ac:dyDescent="0.2">
      <c r="A96" s="93"/>
      <c r="B96" s="220" t="s">
        <v>189</v>
      </c>
      <c r="C96" s="164" t="s">
        <v>268</v>
      </c>
      <c r="D96" s="117">
        <f>IF(EAA!E18&gt;0,EAA!E18,EAA!E18*-1)</f>
        <v>316656845.81</v>
      </c>
      <c r="E96" s="116" t="s">
        <v>267</v>
      </c>
      <c r="F96" s="165">
        <f>IF(ESF!B21&gt;0,ESF!B21,ESF!B21*-1)</f>
        <v>316656845.81</v>
      </c>
      <c r="G96" s="138">
        <f t="shared" si="8"/>
        <v>0</v>
      </c>
      <c r="H96" s="164" t="s">
        <v>268</v>
      </c>
      <c r="I96" s="140">
        <f>IF(EAA!B18&gt;0,EAA!B18,EAA!B18*-1)</f>
        <v>316656845.81</v>
      </c>
      <c r="J96" s="116" t="s">
        <v>267</v>
      </c>
      <c r="K96" s="140">
        <f>IF(ESF!C21&gt;0,ESF!C21,ESF!C21*-1)</f>
        <v>316656845.81</v>
      </c>
      <c r="L96" s="141">
        <f t="shared" si="7"/>
        <v>0</v>
      </c>
      <c r="M96" s="211" t="s">
        <v>189</v>
      </c>
    </row>
    <row r="97" spans="1:13" x14ac:dyDescent="0.2">
      <c r="A97" s="93"/>
      <c r="B97" s="220" t="s">
        <v>191</v>
      </c>
      <c r="C97" s="164" t="s">
        <v>268</v>
      </c>
      <c r="D97" s="117">
        <f>IF(EAA!E19&gt;0,EAA!E19,EAA!E19*-1)</f>
        <v>1232245.98</v>
      </c>
      <c r="E97" s="116" t="s">
        <v>267</v>
      </c>
      <c r="F97" s="165">
        <f>IF(ESF!B22&gt;0,ESF!B22,ESF!B22*-1)</f>
        <v>1232245.98</v>
      </c>
      <c r="G97" s="138">
        <f t="shared" si="8"/>
        <v>0</v>
      </c>
      <c r="H97" s="164" t="s">
        <v>268</v>
      </c>
      <c r="I97" s="140">
        <f>IF(EAA!B19&gt;0,EAA!B19,EAA!B19*-1)</f>
        <v>1232245.98</v>
      </c>
      <c r="J97" s="116" t="s">
        <v>267</v>
      </c>
      <c r="K97" s="140">
        <f>IF(ESF!C22&gt;0,ESF!C22,ESF!C22*-1)</f>
        <v>1232245.98</v>
      </c>
      <c r="L97" s="141">
        <f t="shared" si="7"/>
        <v>0</v>
      </c>
      <c r="M97" s="211" t="s">
        <v>191</v>
      </c>
    </row>
    <row r="98" spans="1:13" ht="22.5" x14ac:dyDescent="0.2">
      <c r="A98" s="93"/>
      <c r="B98" s="220" t="s">
        <v>193</v>
      </c>
      <c r="C98" s="164" t="s">
        <v>268</v>
      </c>
      <c r="D98" s="117">
        <f>IF(EAA!E20&gt;0,EAA!E20,EAA!E20*-1)</f>
        <v>0</v>
      </c>
      <c r="E98" s="116" t="s">
        <v>267</v>
      </c>
      <c r="F98" s="165">
        <f>IF(ESF!B23&gt;0,ESF!B23,ESF!B23*-1)</f>
        <v>0</v>
      </c>
      <c r="G98" s="138">
        <f t="shared" si="8"/>
        <v>0</v>
      </c>
      <c r="H98" s="164" t="s">
        <v>268</v>
      </c>
      <c r="I98" s="140">
        <f>IF(EAA!B20&gt;0,EAA!B20,EAA!B20*-1)</f>
        <v>0</v>
      </c>
      <c r="J98" s="116" t="s">
        <v>267</v>
      </c>
      <c r="K98" s="140">
        <f>IF(ESF!C23&gt;0,ESF!C23,ESF!C23*-1)</f>
        <v>0</v>
      </c>
      <c r="L98" s="141">
        <f t="shared" si="7"/>
        <v>0</v>
      </c>
      <c r="M98" s="211" t="s">
        <v>193</v>
      </c>
    </row>
    <row r="99" spans="1:13" ht="12" thickBot="1" x14ac:dyDescent="0.25">
      <c r="A99" s="91"/>
      <c r="B99" s="242" t="s">
        <v>194</v>
      </c>
      <c r="C99" s="159" t="s">
        <v>268</v>
      </c>
      <c r="D99" s="145">
        <f>IF(EAA!E21&gt;0,EAA!E21,EAA!E21*-1)</f>
        <v>0</v>
      </c>
      <c r="E99" s="148" t="s">
        <v>267</v>
      </c>
      <c r="F99" s="166">
        <f>IF(ESF!B24&gt;0,ESF!B24,ESF!B24*-1)</f>
        <v>0</v>
      </c>
      <c r="G99" s="146">
        <f t="shared" si="8"/>
        <v>0</v>
      </c>
      <c r="H99" s="159" t="s">
        <v>268</v>
      </c>
      <c r="I99" s="149">
        <f>IF(EAA!B21&gt;0,EAA!B21,EAA!B21*-1)</f>
        <v>0</v>
      </c>
      <c r="J99" s="148" t="s">
        <v>267</v>
      </c>
      <c r="K99" s="149">
        <f>IF(ESF!C24&gt;0,ESF!C24,ESF!C24*-1)</f>
        <v>0</v>
      </c>
      <c r="L99" s="150">
        <f t="shared" si="7"/>
        <v>0</v>
      </c>
      <c r="M99" s="212" t="s">
        <v>194</v>
      </c>
    </row>
    <row r="100" spans="1:13" x14ac:dyDescent="0.2">
      <c r="A100" s="82" t="s">
        <v>94</v>
      </c>
      <c r="B100" s="221" t="s">
        <v>161</v>
      </c>
      <c r="C100" s="174" t="s">
        <v>268</v>
      </c>
      <c r="D100" s="182">
        <f>IF(EAA!F5&gt;0,EAA!F5,EAA!F5*-1)</f>
        <v>121059141.97</v>
      </c>
      <c r="E100" s="176" t="s">
        <v>283</v>
      </c>
      <c r="F100" s="183">
        <f>IF(CSF!$B5&gt;0,CSF!$B5,CSF!$C5)</f>
        <v>121059141.97</v>
      </c>
      <c r="G100" s="184">
        <f>ROUND(D100-F100,2)</f>
        <v>0</v>
      </c>
      <c r="H100" s="436"/>
      <c r="I100" s="437"/>
      <c r="J100" s="437"/>
      <c r="K100" s="185"/>
      <c r="L100" s="186"/>
      <c r="M100" s="213" t="s">
        <v>161</v>
      </c>
    </row>
    <row r="101" spans="1:13" x14ac:dyDescent="0.2">
      <c r="A101" s="81"/>
      <c r="B101" s="221" t="s">
        <v>163</v>
      </c>
      <c r="C101" s="164" t="s">
        <v>268</v>
      </c>
      <c r="D101" s="182">
        <f>IF(EAA!F6&gt;0,EAA!F6,EAA!F6*-1)</f>
        <v>5637559.4900000468</v>
      </c>
      <c r="E101" s="116" t="s">
        <v>283</v>
      </c>
      <c r="F101" s="165">
        <f>IF(CSF!$B6&gt;0,CSF!$B6,CSF!$C6)</f>
        <v>5637559.4900000002</v>
      </c>
      <c r="G101" s="138">
        <f>ROUND(D101-F101,2)</f>
        <v>0</v>
      </c>
      <c r="H101" s="436"/>
      <c r="I101" s="437"/>
      <c r="J101" s="437"/>
      <c r="K101" s="185"/>
      <c r="L101" s="186"/>
      <c r="M101" s="213" t="s">
        <v>163</v>
      </c>
    </row>
    <row r="102" spans="1:13" x14ac:dyDescent="0.2">
      <c r="A102" s="81"/>
      <c r="B102" s="221" t="s">
        <v>165</v>
      </c>
      <c r="C102" s="164" t="s">
        <v>268</v>
      </c>
      <c r="D102" s="182">
        <f>IF(EAA!F7&gt;0,EAA!F7,EAA!F7*-1)</f>
        <v>27001404.460000001</v>
      </c>
      <c r="E102" s="116" t="s">
        <v>283</v>
      </c>
      <c r="F102" s="165">
        <f>IF(CSF!$B7&gt;0,CSF!$B7,CSF!$C7)</f>
        <v>27001404.460000001</v>
      </c>
      <c r="G102" s="138">
        <f t="shared" ref="G102:G115" si="9">ROUND(D102-F102,2)</f>
        <v>0</v>
      </c>
      <c r="H102" s="436"/>
      <c r="I102" s="437"/>
      <c r="J102" s="437"/>
      <c r="K102" s="185"/>
      <c r="L102" s="186"/>
      <c r="M102" s="213" t="s">
        <v>165</v>
      </c>
    </row>
    <row r="103" spans="1:13" x14ac:dyDescent="0.2">
      <c r="A103" s="81"/>
      <c r="B103" s="221" t="s">
        <v>167</v>
      </c>
      <c r="C103" s="164" t="s">
        <v>268</v>
      </c>
      <c r="D103" s="182">
        <f>IF(EAA!F8&gt;0,EAA!F8,EAA!F8*-1)</f>
        <v>0</v>
      </c>
      <c r="E103" s="116" t="s">
        <v>283</v>
      </c>
      <c r="F103" s="165">
        <f>IF(CSF!$B8&gt;0,CSF!$B8,CSF!$C8)</f>
        <v>0</v>
      </c>
      <c r="G103" s="138">
        <f t="shared" si="9"/>
        <v>0</v>
      </c>
      <c r="H103" s="436"/>
      <c r="I103" s="437"/>
      <c r="J103" s="437"/>
      <c r="K103" s="185"/>
      <c r="L103" s="186"/>
      <c r="M103" s="213" t="s">
        <v>167</v>
      </c>
    </row>
    <row r="104" spans="1:13" x14ac:dyDescent="0.2">
      <c r="A104" s="81"/>
      <c r="B104" s="221" t="s">
        <v>169</v>
      </c>
      <c r="C104" s="164" t="s">
        <v>268</v>
      </c>
      <c r="D104" s="182">
        <f>IF(EAA!F9&gt;0,EAA!F9,EAA!F9*-1)</f>
        <v>0</v>
      </c>
      <c r="E104" s="116" t="s">
        <v>283</v>
      </c>
      <c r="F104" s="165">
        <f>IF(CSF!$B9&gt;0,CSF!$B9,CSF!$C9)</f>
        <v>0</v>
      </c>
      <c r="G104" s="138">
        <f t="shared" si="9"/>
        <v>0</v>
      </c>
      <c r="H104" s="436"/>
      <c r="I104" s="437"/>
      <c r="J104" s="437"/>
      <c r="K104" s="185"/>
      <c r="L104" s="186"/>
      <c r="M104" s="213" t="s">
        <v>169</v>
      </c>
    </row>
    <row r="105" spans="1:13" ht="22.5" x14ac:dyDescent="0.2">
      <c r="A105" s="81"/>
      <c r="B105" s="221" t="s">
        <v>171</v>
      </c>
      <c r="C105" s="164" t="s">
        <v>268</v>
      </c>
      <c r="D105" s="182">
        <f>IF(EAA!F10&gt;0,EAA!F10,EAA!F10*-1)</f>
        <v>0</v>
      </c>
      <c r="E105" s="116" t="s">
        <v>283</v>
      </c>
      <c r="F105" s="165">
        <f>IF(CSF!$B10&gt;0,CSF!$B10,CSF!$C10)</f>
        <v>0</v>
      </c>
      <c r="G105" s="138">
        <f t="shared" si="9"/>
        <v>0</v>
      </c>
      <c r="H105" s="436"/>
      <c r="I105" s="437"/>
      <c r="J105" s="437"/>
      <c r="K105" s="185"/>
      <c r="L105" s="186"/>
      <c r="M105" s="213" t="s">
        <v>171</v>
      </c>
    </row>
    <row r="106" spans="1:13" x14ac:dyDescent="0.2">
      <c r="A106" s="81"/>
      <c r="B106" s="221" t="s">
        <v>173</v>
      </c>
      <c r="C106" s="164" t="s">
        <v>268</v>
      </c>
      <c r="D106" s="182">
        <f>IF(EAA!F11&gt;0,EAA!F11,EAA!F11*-1)</f>
        <v>0</v>
      </c>
      <c r="E106" s="116" t="s">
        <v>283</v>
      </c>
      <c r="F106" s="165">
        <f>IF(CSF!$B11&gt;0,CSF!$B11,CSF!$C11)</f>
        <v>0</v>
      </c>
      <c r="G106" s="138">
        <f t="shared" si="9"/>
        <v>0</v>
      </c>
      <c r="H106" s="436"/>
      <c r="I106" s="437"/>
      <c r="J106" s="437"/>
      <c r="K106" s="185"/>
      <c r="L106" s="186"/>
      <c r="M106" s="213" t="s">
        <v>173</v>
      </c>
    </row>
    <row r="107" spans="1:13" x14ac:dyDescent="0.2">
      <c r="A107" s="81"/>
      <c r="B107" s="221" t="s">
        <v>179</v>
      </c>
      <c r="C107" s="164" t="s">
        <v>268</v>
      </c>
      <c r="D107" s="182">
        <f>IF(EAA!F13&gt;0,EAA!F13,EAA!F13*-1)</f>
        <v>0</v>
      </c>
      <c r="E107" s="116" t="s">
        <v>283</v>
      </c>
      <c r="F107" s="165">
        <f>IF(CSF!$B14&gt;0,CSF!$B14,CSF!$C14)</f>
        <v>0</v>
      </c>
      <c r="G107" s="138">
        <f t="shared" si="9"/>
        <v>0</v>
      </c>
      <c r="H107" s="436"/>
      <c r="I107" s="437"/>
      <c r="J107" s="437"/>
      <c r="K107" s="185"/>
      <c r="L107" s="186"/>
      <c r="M107" s="213" t="s">
        <v>179</v>
      </c>
    </row>
    <row r="108" spans="1:13" ht="22.5" x14ac:dyDescent="0.2">
      <c r="A108" s="81"/>
      <c r="B108" s="221" t="s">
        <v>181</v>
      </c>
      <c r="C108" s="164" t="s">
        <v>268</v>
      </c>
      <c r="D108" s="182">
        <f>IF(EAA!F14&gt;0,EAA!F14,EAA!F14*-1)</f>
        <v>0</v>
      </c>
      <c r="E108" s="116" t="s">
        <v>283</v>
      </c>
      <c r="F108" s="165">
        <f>IF(CSF!$B15&gt;0,CSF!$B15,CSF!$C15)</f>
        <v>0</v>
      </c>
      <c r="G108" s="138">
        <f t="shared" si="9"/>
        <v>0</v>
      </c>
      <c r="H108" s="436"/>
      <c r="I108" s="437"/>
      <c r="J108" s="437"/>
      <c r="K108" s="185"/>
      <c r="L108" s="186"/>
      <c r="M108" s="213" t="s">
        <v>181</v>
      </c>
    </row>
    <row r="109" spans="1:13" ht="22.5" x14ac:dyDescent="0.2">
      <c r="A109" s="81"/>
      <c r="B109" s="221" t="s">
        <v>183</v>
      </c>
      <c r="C109" s="164" t="s">
        <v>268</v>
      </c>
      <c r="D109" s="182">
        <f>IF(EAA!F15&gt;0,EAA!F15,EAA!F15*-1)</f>
        <v>59955607.259999752</v>
      </c>
      <c r="E109" s="116" t="s">
        <v>283</v>
      </c>
      <c r="F109" s="165">
        <f>IF(CSF!$B16&gt;0,CSF!$B16,CSF!$C16)</f>
        <v>59955607.259999998</v>
      </c>
      <c r="G109" s="138">
        <f t="shared" si="9"/>
        <v>0</v>
      </c>
      <c r="H109" s="436"/>
      <c r="I109" s="437"/>
      <c r="J109" s="437"/>
      <c r="K109" s="185"/>
      <c r="L109" s="186"/>
      <c r="M109" s="213" t="s">
        <v>183</v>
      </c>
    </row>
    <row r="110" spans="1:13" x14ac:dyDescent="0.2">
      <c r="A110" s="81"/>
      <c r="B110" s="221" t="s">
        <v>185</v>
      </c>
      <c r="C110" s="164" t="s">
        <v>268</v>
      </c>
      <c r="D110" s="182">
        <f>IF(EAA!F16&gt;0,EAA!F16,EAA!F16*-1)</f>
        <v>14053428.75</v>
      </c>
      <c r="E110" s="116" t="s">
        <v>283</v>
      </c>
      <c r="F110" s="165">
        <f>IF(CSF!$B17&gt;0,CSF!$B17,CSF!$C17)</f>
        <v>14053428.75</v>
      </c>
      <c r="G110" s="138">
        <f t="shared" si="9"/>
        <v>0</v>
      </c>
      <c r="H110" s="436"/>
      <c r="I110" s="437"/>
      <c r="J110" s="437"/>
      <c r="K110" s="185"/>
      <c r="L110" s="186"/>
      <c r="M110" s="213" t="s">
        <v>185</v>
      </c>
    </row>
    <row r="111" spans="1:13" x14ac:dyDescent="0.2">
      <c r="A111" s="81"/>
      <c r="B111" s="221" t="s">
        <v>187</v>
      </c>
      <c r="C111" s="164" t="s">
        <v>268</v>
      </c>
      <c r="D111" s="182">
        <f>IF(EAA!F17&gt;0,EAA!F17,EAA!F17*-1)</f>
        <v>0</v>
      </c>
      <c r="E111" s="116" t="s">
        <v>283</v>
      </c>
      <c r="F111" s="165">
        <f>IF(CSF!$B18&gt;0,CSF!$B18,CSF!$C18)</f>
        <v>0</v>
      </c>
      <c r="G111" s="138">
        <f t="shared" si="9"/>
        <v>0</v>
      </c>
      <c r="H111" s="436"/>
      <c r="I111" s="437"/>
      <c r="J111" s="437"/>
      <c r="K111" s="185"/>
      <c r="L111" s="186"/>
      <c r="M111" s="213" t="s">
        <v>187</v>
      </c>
    </row>
    <row r="112" spans="1:13" ht="22.5" x14ac:dyDescent="0.2">
      <c r="A112" s="81"/>
      <c r="B112" s="221" t="s">
        <v>189</v>
      </c>
      <c r="C112" s="164" t="s">
        <v>268</v>
      </c>
      <c r="D112" s="182">
        <f>IF(EAA!F18&gt;0,EAA!F18,EAA!F18*-1)</f>
        <v>0</v>
      </c>
      <c r="E112" s="116" t="s">
        <v>283</v>
      </c>
      <c r="F112" s="165">
        <f>IF(CSF!$B19&gt;0,CSF!$B19,CSF!$C19)</f>
        <v>0</v>
      </c>
      <c r="G112" s="138">
        <f t="shared" si="9"/>
        <v>0</v>
      </c>
      <c r="H112" s="436"/>
      <c r="I112" s="437"/>
      <c r="J112" s="437"/>
      <c r="K112" s="185"/>
      <c r="L112" s="186"/>
      <c r="M112" s="213" t="s">
        <v>189</v>
      </c>
    </row>
    <row r="113" spans="1:13" x14ac:dyDescent="0.2">
      <c r="A113" s="81"/>
      <c r="B113" s="221" t="s">
        <v>191</v>
      </c>
      <c r="C113" s="164" t="s">
        <v>268</v>
      </c>
      <c r="D113" s="182">
        <f>IF(EAA!F19&gt;0,EAA!F19,EAA!F19*-1)</f>
        <v>0</v>
      </c>
      <c r="E113" s="116" t="s">
        <v>283</v>
      </c>
      <c r="F113" s="165">
        <f>IF(CSF!$B20&gt;0,CSF!$B20,CSF!$C20)</f>
        <v>0</v>
      </c>
      <c r="G113" s="138">
        <f t="shared" si="9"/>
        <v>0</v>
      </c>
      <c r="H113" s="436"/>
      <c r="I113" s="437"/>
      <c r="J113" s="437"/>
      <c r="K113" s="185"/>
      <c r="L113" s="186"/>
      <c r="M113" s="213" t="s">
        <v>191</v>
      </c>
    </row>
    <row r="114" spans="1:13" ht="22.5" x14ac:dyDescent="0.2">
      <c r="A114" s="81"/>
      <c r="B114" s="221" t="s">
        <v>193</v>
      </c>
      <c r="C114" s="164" t="s">
        <v>268</v>
      </c>
      <c r="D114" s="182">
        <f>IF(EAA!F20&gt;0,EAA!F20,EAA!F20*-1)</f>
        <v>0</v>
      </c>
      <c r="E114" s="116" t="s">
        <v>283</v>
      </c>
      <c r="F114" s="165">
        <f>IF(CSF!$B21&gt;0,CSF!$B21,CSF!$C21)</f>
        <v>0</v>
      </c>
      <c r="G114" s="138">
        <f t="shared" si="9"/>
        <v>0</v>
      </c>
      <c r="H114" s="436"/>
      <c r="I114" s="437"/>
      <c r="J114" s="437"/>
      <c r="K114" s="185"/>
      <c r="L114" s="186"/>
      <c r="M114" s="213" t="s">
        <v>193</v>
      </c>
    </row>
    <row r="115" spans="1:13" ht="12" thickBot="1" x14ac:dyDescent="0.25">
      <c r="A115" s="81"/>
      <c r="B115" s="221" t="s">
        <v>194</v>
      </c>
      <c r="C115" s="167" t="s">
        <v>268</v>
      </c>
      <c r="D115" s="145">
        <f>IF(EAA!F21&gt;0,EAA!F21,EAA!F21*-1)</f>
        <v>0</v>
      </c>
      <c r="E115" s="169" t="s">
        <v>283</v>
      </c>
      <c r="F115" s="170">
        <f>IF(CSF!$B22&gt;0,CSF!$B22,CSF!$C22)</f>
        <v>0</v>
      </c>
      <c r="G115" s="146">
        <f t="shared" si="9"/>
        <v>0</v>
      </c>
      <c r="H115" s="436"/>
      <c r="I115" s="437"/>
      <c r="J115" s="437"/>
      <c r="K115" s="185"/>
      <c r="L115" s="254"/>
      <c r="M115" s="213" t="s">
        <v>194</v>
      </c>
    </row>
    <row r="116" spans="1:13" ht="12" thickBot="1" x14ac:dyDescent="0.25">
      <c r="A116" s="92" t="s">
        <v>97</v>
      </c>
      <c r="B116" s="222"/>
      <c r="C116" s="110" t="s">
        <v>282</v>
      </c>
      <c r="D116" s="121">
        <f>IF(ADP!E34&gt;0,ADP!E34,ADP!E34*-1)</f>
        <v>111852314.56</v>
      </c>
      <c r="E116" s="112" t="s">
        <v>267</v>
      </c>
      <c r="F116" s="121">
        <f>IF(ESF!E26&gt;0,ESF!E26,ESF!E26*-1)</f>
        <v>111852314.56</v>
      </c>
      <c r="G116" s="124">
        <f>ROUND(D116-F116,2)</f>
        <v>0</v>
      </c>
      <c r="H116" s="110" t="s">
        <v>282</v>
      </c>
      <c r="I116" s="111">
        <f>IF(ADP!D34&gt;0,ADP!D34,ADP!D34*-1)</f>
        <v>131164127.61</v>
      </c>
      <c r="J116" s="112" t="s">
        <v>267</v>
      </c>
      <c r="K116" s="111">
        <f>IF(ESF!F26&gt;0,ESF!F26,ESF!F26*-1)</f>
        <v>131164127.61000001</v>
      </c>
      <c r="L116" s="253">
        <f t="shared" ref="L116" si="10">ROUND(I116-K116,2)</f>
        <v>0</v>
      </c>
      <c r="M116" s="214"/>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31496062992125984" right="0.31496062992125984" top="0.35433070866141736" bottom="0.35433070866141736" header="0.31496062992125984" footer="0.31496062992125984"/>
  <pageSetup scale="80" orientation="landscape"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abSelected="1" workbookViewId="0">
      <selection activeCell="J25" sqref="J25"/>
    </sheetView>
  </sheetViews>
  <sheetFormatPr baseColWidth="10" defaultColWidth="11.42578125" defaultRowHeight="11.25" x14ac:dyDescent="0.2"/>
  <cols>
    <col min="1" max="1" width="0.85546875" style="3" customWidth="1"/>
    <col min="2" max="2" width="44.85546875" style="3" customWidth="1"/>
    <col min="3" max="3" width="17.85546875" style="3" customWidth="1"/>
    <col min="4" max="4" width="14.42578125" style="3" customWidth="1"/>
    <col min="5" max="5" width="16.85546875" style="3" customWidth="1"/>
    <col min="6" max="16384" width="11.42578125" style="3"/>
  </cols>
  <sheetData>
    <row r="1" spans="1:5" ht="53.45" customHeight="1" x14ac:dyDescent="0.2">
      <c r="A1" s="486" t="s">
        <v>678</v>
      </c>
      <c r="B1" s="487"/>
      <c r="C1" s="487"/>
      <c r="D1" s="487"/>
      <c r="E1" s="488"/>
    </row>
    <row r="2" spans="1:5" x14ac:dyDescent="0.2">
      <c r="A2" s="374"/>
      <c r="B2" s="374"/>
      <c r="C2" s="374"/>
      <c r="D2" s="374"/>
      <c r="E2" s="374"/>
    </row>
    <row r="3" spans="1:5" ht="15" customHeight="1" x14ac:dyDescent="0.2">
      <c r="A3" s="505" t="s">
        <v>100</v>
      </c>
      <c r="B3" s="505"/>
      <c r="C3" s="273" t="s">
        <v>612</v>
      </c>
      <c r="D3" s="273" t="s">
        <v>329</v>
      </c>
      <c r="E3" s="273" t="s">
        <v>613</v>
      </c>
    </row>
    <row r="4" spans="1:5" x14ac:dyDescent="0.2">
      <c r="A4" s="375"/>
      <c r="B4" s="376"/>
      <c r="C4" s="377"/>
      <c r="D4" s="377"/>
      <c r="E4" s="377"/>
    </row>
    <row r="5" spans="1:5" ht="12.95" customHeight="1" x14ac:dyDescent="0.2">
      <c r="A5" s="378" t="s">
        <v>614</v>
      </c>
      <c r="B5" s="379"/>
      <c r="C5" s="387">
        <f>C6+C7</f>
        <v>1110168831.4100001</v>
      </c>
      <c r="D5" s="387">
        <f>D6+D7</f>
        <v>342260643.22000003</v>
      </c>
      <c r="E5" s="387">
        <f>E6+E7</f>
        <v>336757942.16000003</v>
      </c>
    </row>
    <row r="6" spans="1:5" ht="12.95" customHeight="1" x14ac:dyDescent="0.2">
      <c r="A6" s="380"/>
      <c r="B6" s="381" t="s">
        <v>615</v>
      </c>
      <c r="C6" s="420"/>
      <c r="D6" s="420"/>
      <c r="E6" s="420"/>
    </row>
    <row r="7" spans="1:5" ht="12.95" customHeight="1" x14ac:dyDescent="0.2">
      <c r="A7" s="380"/>
      <c r="B7" s="381" t="s">
        <v>616</v>
      </c>
      <c r="C7" s="420">
        <v>1110168831.4100001</v>
      </c>
      <c r="D7" s="420">
        <v>342260643.22000003</v>
      </c>
      <c r="E7" s="420">
        <v>336757942.16000003</v>
      </c>
    </row>
    <row r="8" spans="1:5" x14ac:dyDescent="0.2">
      <c r="A8" s="380"/>
      <c r="B8" s="383"/>
      <c r="C8" s="420"/>
      <c r="D8" s="420"/>
      <c r="E8" s="420"/>
    </row>
    <row r="9" spans="1:5" ht="12.95" customHeight="1" x14ac:dyDescent="0.2">
      <c r="A9" s="378" t="s">
        <v>617</v>
      </c>
      <c r="B9" s="379"/>
      <c r="C9" s="387">
        <f>C10+C11</f>
        <v>1101718831.4100001</v>
      </c>
      <c r="D9" s="387">
        <f>D10+D11</f>
        <v>226789600.28</v>
      </c>
      <c r="E9" s="387">
        <f>E10+E11</f>
        <v>223627431.78</v>
      </c>
    </row>
    <row r="10" spans="1:5" ht="12.95" customHeight="1" x14ac:dyDescent="0.2">
      <c r="A10" s="380"/>
      <c r="B10" s="381" t="s">
        <v>618</v>
      </c>
      <c r="C10" s="420"/>
      <c r="D10" s="420"/>
      <c r="E10" s="420"/>
    </row>
    <row r="11" spans="1:5" ht="12.95" customHeight="1" x14ac:dyDescent="0.2">
      <c r="A11" s="380"/>
      <c r="B11" s="381" t="s">
        <v>619</v>
      </c>
      <c r="C11" s="420">
        <v>1101718831.4100001</v>
      </c>
      <c r="D11" s="420">
        <v>226789600.28</v>
      </c>
      <c r="E11" s="420">
        <v>223627431.78</v>
      </c>
    </row>
    <row r="12" spans="1:5" x14ac:dyDescent="0.2">
      <c r="A12" s="380"/>
      <c r="B12" s="383"/>
      <c r="C12" s="420"/>
      <c r="D12" s="420"/>
      <c r="E12" s="420"/>
    </row>
    <row r="13" spans="1:5" ht="12.95" customHeight="1" x14ac:dyDescent="0.2">
      <c r="A13" s="378" t="s">
        <v>620</v>
      </c>
      <c r="B13" s="379"/>
      <c r="C13" s="387">
        <f>C5-C9</f>
        <v>8450000</v>
      </c>
      <c r="D13" s="387">
        <f>D5-D9</f>
        <v>115471042.94000003</v>
      </c>
      <c r="E13" s="387">
        <f>E5-E9</f>
        <v>113130510.38000003</v>
      </c>
    </row>
    <row r="14" spans="1:5" x14ac:dyDescent="0.2">
      <c r="A14" s="384"/>
      <c r="B14" s="385"/>
      <c r="C14" s="386"/>
      <c r="D14" s="386"/>
      <c r="E14" s="386"/>
    </row>
    <row r="15" spans="1:5" ht="15" customHeight="1" x14ac:dyDescent="0.2">
      <c r="A15" s="505" t="s">
        <v>100</v>
      </c>
      <c r="B15" s="505"/>
      <c r="C15" s="273" t="s">
        <v>612</v>
      </c>
      <c r="D15" s="273" t="s">
        <v>329</v>
      </c>
      <c r="E15" s="273" t="s">
        <v>613</v>
      </c>
    </row>
    <row r="16" spans="1:5" x14ac:dyDescent="0.2">
      <c r="A16" s="380"/>
      <c r="B16" s="381"/>
      <c r="C16" s="387"/>
      <c r="D16" s="387"/>
      <c r="E16" s="387"/>
    </row>
    <row r="17" spans="1:6" ht="12.95" customHeight="1" x14ac:dyDescent="0.2">
      <c r="A17" s="378" t="s">
        <v>621</v>
      </c>
      <c r="B17" s="379"/>
      <c r="C17" s="387">
        <f>C13</f>
        <v>8450000</v>
      </c>
      <c r="D17" s="387">
        <f>D13</f>
        <v>115471042.94000003</v>
      </c>
      <c r="E17" s="387">
        <f>E13</f>
        <v>113130510.38000003</v>
      </c>
    </row>
    <row r="18" spans="1:6" x14ac:dyDescent="0.2">
      <c r="A18" s="380"/>
      <c r="B18" s="381"/>
      <c r="C18" s="387"/>
      <c r="D18" s="387"/>
      <c r="E18" s="387"/>
    </row>
    <row r="19" spans="1:6" ht="12.95" customHeight="1" x14ac:dyDescent="0.2">
      <c r="A19" s="378" t="s">
        <v>622</v>
      </c>
      <c r="B19" s="379"/>
      <c r="C19" s="420">
        <v>7300000</v>
      </c>
      <c r="D19" s="420">
        <v>1770653.78</v>
      </c>
      <c r="E19" s="420">
        <v>1770653.78</v>
      </c>
    </row>
    <row r="20" spans="1:6" x14ac:dyDescent="0.2">
      <c r="A20" s="380"/>
      <c r="B20" s="381"/>
      <c r="C20" s="420"/>
      <c r="D20" s="420"/>
      <c r="E20" s="420"/>
    </row>
    <row r="21" spans="1:6" ht="12.95" customHeight="1" x14ac:dyDescent="0.2">
      <c r="A21" s="378" t="s">
        <v>623</v>
      </c>
      <c r="B21" s="379"/>
      <c r="C21" s="387">
        <f>C17+C19</f>
        <v>15750000</v>
      </c>
      <c r="D21" s="387">
        <f>D17+D19</f>
        <v>117241696.72000003</v>
      </c>
      <c r="E21" s="387">
        <f>E17+E19</f>
        <v>114901164.16000003</v>
      </c>
    </row>
    <row r="22" spans="1:6" x14ac:dyDescent="0.2">
      <c r="A22" s="384"/>
      <c r="B22" s="385"/>
      <c r="C22" s="386"/>
      <c r="D22" s="386"/>
      <c r="E22" s="386"/>
    </row>
    <row r="23" spans="1:6" ht="15" customHeight="1" x14ac:dyDescent="0.2">
      <c r="A23" s="505" t="s">
        <v>100</v>
      </c>
      <c r="B23" s="505"/>
      <c r="C23" s="273" t="s">
        <v>612</v>
      </c>
      <c r="D23" s="273" t="s">
        <v>329</v>
      </c>
      <c r="E23" s="273" t="s">
        <v>613</v>
      </c>
    </row>
    <row r="24" spans="1:6" x14ac:dyDescent="0.2">
      <c r="A24" s="380"/>
      <c r="B24" s="381"/>
      <c r="C24" s="387"/>
      <c r="D24" s="387"/>
      <c r="E24" s="387"/>
    </row>
    <row r="25" spans="1:6" ht="12.95" customHeight="1" x14ac:dyDescent="0.2">
      <c r="A25" s="378" t="s">
        <v>624</v>
      </c>
      <c r="B25" s="379"/>
      <c r="C25" s="382"/>
      <c r="D25" s="382"/>
      <c r="E25" s="382"/>
    </row>
    <row r="26" spans="1:6" x14ac:dyDescent="0.2">
      <c r="A26" s="380"/>
      <c r="B26" s="381"/>
      <c r="C26" s="382"/>
      <c r="D26" s="382"/>
      <c r="E26" s="382"/>
    </row>
    <row r="27" spans="1:6" ht="12.95" customHeight="1" x14ac:dyDescent="0.2">
      <c r="A27" s="378" t="s">
        <v>625</v>
      </c>
      <c r="B27" s="379"/>
      <c r="C27" s="420">
        <v>8450000</v>
      </c>
      <c r="D27" s="420">
        <v>2546760.52</v>
      </c>
      <c r="E27" s="420">
        <v>2546760.52</v>
      </c>
    </row>
    <row r="28" spans="1:6" x14ac:dyDescent="0.2">
      <c r="A28" s="380"/>
      <c r="B28" s="381"/>
      <c r="C28" s="420"/>
      <c r="D28" s="420"/>
      <c r="E28" s="420"/>
    </row>
    <row r="29" spans="1:6" ht="12.95" customHeight="1" x14ac:dyDescent="0.2">
      <c r="A29" s="378" t="s">
        <v>626</v>
      </c>
      <c r="B29" s="379"/>
      <c r="C29" s="387">
        <f>C25-C27</f>
        <v>-8450000</v>
      </c>
      <c r="D29" s="387">
        <f>D25-D27</f>
        <v>-2546760.52</v>
      </c>
      <c r="E29" s="387">
        <f>E25-E27</f>
        <v>-2546760.52</v>
      </c>
    </row>
    <row r="31" spans="1:6" ht="28.5" customHeight="1" x14ac:dyDescent="0.2">
      <c r="B31" s="506" t="s">
        <v>439</v>
      </c>
      <c r="C31" s="506"/>
      <c r="D31" s="506"/>
      <c r="E31" s="506"/>
      <c r="F31" s="6"/>
    </row>
  </sheetData>
  <protectedRanges>
    <protectedRange sqref="B31" name="Rango1"/>
  </protectedRanges>
  <mergeCells count="5">
    <mergeCell ref="A1:E1"/>
    <mergeCell ref="A3:B3"/>
    <mergeCell ref="A15:B15"/>
    <mergeCell ref="A23:B23"/>
    <mergeCell ref="B31:E31"/>
  </mergeCells>
  <pageMargins left="0.70866141732283472" right="0.70866141732283472" top="0.74803149606299213" bottom="0.74803149606299213" header="0.31496062992125984" footer="0.31496062992125984"/>
  <pageSetup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topLeftCell="A40" workbookViewId="0">
      <selection activeCell="M25" sqref="M25"/>
    </sheetView>
  </sheetViews>
  <sheetFormatPr baseColWidth="10" defaultColWidth="11.42578125" defaultRowHeight="11.25" x14ac:dyDescent="0.2"/>
  <cols>
    <col min="1" max="1" width="16.28515625" style="3" bestFit="1" customWidth="1"/>
    <col min="2" max="2" width="12" style="3" customWidth="1"/>
    <col min="3" max="3" width="9.140625" style="3" customWidth="1"/>
    <col min="4" max="4" width="10.7109375" style="3" customWidth="1"/>
    <col min="5" max="5" width="13.85546875" style="260" customWidth="1"/>
    <col min="6" max="6" width="13" style="3" customWidth="1"/>
    <col min="7" max="7" width="15.7109375" style="3" customWidth="1"/>
    <col min="8" max="8" width="13.7109375" style="260" customWidth="1"/>
    <col min="9" max="9" width="10.85546875" style="260" customWidth="1"/>
    <col min="10" max="16384" width="11.42578125" style="3"/>
  </cols>
  <sheetData>
    <row r="1" spans="1:9" ht="14.65" customHeight="1" x14ac:dyDescent="0.2">
      <c r="A1" s="422" t="s">
        <v>645</v>
      </c>
      <c r="B1" s="422"/>
      <c r="C1" s="422"/>
      <c r="D1" s="422"/>
      <c r="E1" s="422"/>
      <c r="F1" s="422"/>
      <c r="G1" s="422"/>
      <c r="H1" s="255" t="s">
        <v>0</v>
      </c>
      <c r="I1" s="388">
        <v>2025</v>
      </c>
    </row>
    <row r="2" spans="1:9" ht="14.65" customHeight="1" x14ac:dyDescent="0.2">
      <c r="A2" s="422" t="s">
        <v>627</v>
      </c>
      <c r="B2" s="422"/>
      <c r="C2" s="422"/>
      <c r="D2" s="422"/>
      <c r="E2" s="422"/>
      <c r="F2" s="422"/>
      <c r="G2" s="422"/>
      <c r="H2" s="256" t="s">
        <v>2</v>
      </c>
      <c r="I2" s="257" t="s">
        <v>3</v>
      </c>
    </row>
    <row r="3" spans="1:9" ht="14.65" customHeight="1" x14ac:dyDescent="0.2">
      <c r="A3" s="422" t="s">
        <v>284</v>
      </c>
      <c r="B3" s="422"/>
      <c r="C3" s="422"/>
      <c r="D3" s="422"/>
      <c r="E3" s="422"/>
      <c r="F3" s="422"/>
      <c r="G3" s="422"/>
      <c r="H3" s="258" t="s">
        <v>4</v>
      </c>
      <c r="I3" s="259">
        <v>1</v>
      </c>
    </row>
    <row r="4" spans="1:9" ht="12" thickBot="1" x14ac:dyDescent="0.25"/>
    <row r="5" spans="1:9" ht="15.75" customHeight="1" x14ac:dyDescent="0.2">
      <c r="A5" s="457" t="s">
        <v>5</v>
      </c>
      <c r="B5" s="457" t="s">
        <v>318</v>
      </c>
      <c r="C5" s="457" t="s">
        <v>266</v>
      </c>
      <c r="D5" s="459" t="s">
        <v>319</v>
      </c>
      <c r="E5" s="453" t="s">
        <v>279</v>
      </c>
      <c r="F5" s="459" t="s">
        <v>266</v>
      </c>
      <c r="G5" s="459" t="s">
        <v>319</v>
      </c>
      <c r="H5" s="453" t="s">
        <v>279</v>
      </c>
      <c r="I5" s="455" t="s">
        <v>280</v>
      </c>
    </row>
    <row r="6" spans="1:9" ht="15" customHeight="1" x14ac:dyDescent="0.2">
      <c r="A6" s="458"/>
      <c r="B6" s="458"/>
      <c r="C6" s="458"/>
      <c r="D6" s="460"/>
      <c r="E6" s="454"/>
      <c r="F6" s="460"/>
      <c r="G6" s="460"/>
      <c r="H6" s="454"/>
      <c r="I6" s="456"/>
    </row>
    <row r="7" spans="1:9" x14ac:dyDescent="0.2">
      <c r="A7" s="261" t="s">
        <v>285</v>
      </c>
      <c r="B7" s="262" t="s">
        <v>320</v>
      </c>
      <c r="C7" s="263" t="s">
        <v>321</v>
      </c>
      <c r="D7" s="263" t="s">
        <v>322</v>
      </c>
      <c r="E7" s="389">
        <f>+EAI!B15</f>
        <v>1110168831.4099998</v>
      </c>
      <c r="F7" s="263" t="s">
        <v>323</v>
      </c>
      <c r="G7" s="263" t="s">
        <v>324</v>
      </c>
      <c r="H7" s="389">
        <f>+Memoria!C41</f>
        <v>1110168831.4100001</v>
      </c>
      <c r="I7" s="393">
        <f>ROUND(E7-H7,2)</f>
        <v>0</v>
      </c>
    </row>
    <row r="8" spans="1:9" ht="22.5" x14ac:dyDescent="0.2">
      <c r="A8" s="264" t="s">
        <v>288</v>
      </c>
      <c r="B8" s="5" t="s">
        <v>325</v>
      </c>
      <c r="C8" s="265" t="s">
        <v>321</v>
      </c>
      <c r="D8" s="265" t="s">
        <v>326</v>
      </c>
      <c r="E8" s="390">
        <f>+EAI!C15</f>
        <v>0</v>
      </c>
      <c r="F8" s="265" t="s">
        <v>323</v>
      </c>
      <c r="G8" s="265" t="s">
        <v>327</v>
      </c>
      <c r="H8" s="390">
        <f>+Memoria!C43</f>
        <v>0</v>
      </c>
      <c r="I8" s="394">
        <f>ROUND(E8-H8,2)</f>
        <v>0</v>
      </c>
    </row>
    <row r="9" spans="1:9" x14ac:dyDescent="0.2">
      <c r="A9" s="264" t="s">
        <v>290</v>
      </c>
      <c r="B9" s="5" t="s">
        <v>328</v>
      </c>
      <c r="C9" s="265" t="s">
        <v>321</v>
      </c>
      <c r="D9" s="265" t="s">
        <v>329</v>
      </c>
      <c r="E9" s="390">
        <f>+EAI!E15</f>
        <v>342260643.22000003</v>
      </c>
      <c r="F9" s="265" t="s">
        <v>323</v>
      </c>
      <c r="G9" s="265" t="s">
        <v>330</v>
      </c>
      <c r="H9" s="390">
        <f>+Memoria!C44+Memoria!C45</f>
        <v>-342260643.22000003</v>
      </c>
      <c r="I9" s="394">
        <f>ROUND(E9+H9,2)</f>
        <v>0</v>
      </c>
    </row>
    <row r="10" spans="1:9" x14ac:dyDescent="0.2">
      <c r="A10" s="264" t="s">
        <v>292</v>
      </c>
      <c r="B10" s="5" t="s">
        <v>331</v>
      </c>
      <c r="C10" s="265" t="s">
        <v>321</v>
      </c>
      <c r="D10" s="265" t="s">
        <v>332</v>
      </c>
      <c r="E10" s="390">
        <f>+EAI!F15</f>
        <v>336757942.15999997</v>
      </c>
      <c r="F10" s="265" t="s">
        <v>323</v>
      </c>
      <c r="G10" s="265" t="s">
        <v>333</v>
      </c>
      <c r="H10" s="390">
        <f>+Memoria!C45</f>
        <v>-336757942.16000003</v>
      </c>
      <c r="I10" s="394">
        <f>ROUND(E10+H10,2)</f>
        <v>0</v>
      </c>
    </row>
    <row r="11" spans="1:9" ht="10.15" customHeight="1" x14ac:dyDescent="0.2">
      <c r="A11" s="450"/>
      <c r="B11" s="451"/>
      <c r="C11" s="451"/>
      <c r="D11" s="451"/>
      <c r="E11" s="451"/>
      <c r="F11" s="451"/>
      <c r="G11" s="451"/>
      <c r="H11" s="451"/>
      <c r="I11" s="452"/>
    </row>
    <row r="12" spans="1:9" ht="10.5" customHeight="1" x14ac:dyDescent="0.2">
      <c r="A12" s="264" t="s">
        <v>294</v>
      </c>
      <c r="B12" s="5" t="s">
        <v>334</v>
      </c>
      <c r="C12" s="265" t="s">
        <v>335</v>
      </c>
      <c r="D12" s="265" t="s">
        <v>336</v>
      </c>
      <c r="E12" s="390">
        <f>+CA!B32</f>
        <v>1110168831.4099998</v>
      </c>
      <c r="F12" s="265" t="s">
        <v>323</v>
      </c>
      <c r="G12" s="265" t="s">
        <v>337</v>
      </c>
      <c r="H12" s="390">
        <f>+Memoria!C50</f>
        <v>-1110168831.4100001</v>
      </c>
      <c r="I12" s="394">
        <f>+ROUND(E12+H12,2)</f>
        <v>0</v>
      </c>
    </row>
    <row r="13" spans="1:9" ht="22.5" x14ac:dyDescent="0.2">
      <c r="A13" s="264" t="s">
        <v>297</v>
      </c>
      <c r="B13" s="5" t="s">
        <v>338</v>
      </c>
      <c r="C13" s="265" t="s">
        <v>335</v>
      </c>
      <c r="D13" s="265" t="s">
        <v>326</v>
      </c>
      <c r="E13" s="390">
        <f>+CA!C32</f>
        <v>146245944.50000003</v>
      </c>
      <c r="F13" s="265" t="s">
        <v>323</v>
      </c>
      <c r="G13" s="265" t="s">
        <v>339</v>
      </c>
      <c r="H13" s="390">
        <f>+Memoria!C52</f>
        <v>-146245944.5</v>
      </c>
      <c r="I13" s="394">
        <f>+ROUND(E13+H13,2)</f>
        <v>0</v>
      </c>
    </row>
    <row r="14" spans="1:9" x14ac:dyDescent="0.2">
      <c r="A14" s="264" t="s">
        <v>299</v>
      </c>
      <c r="B14" s="5" t="s">
        <v>340</v>
      </c>
      <c r="C14" s="265" t="s">
        <v>335</v>
      </c>
      <c r="D14" s="265" t="s">
        <v>329</v>
      </c>
      <c r="E14" s="390">
        <f>+CA!E32</f>
        <v>229336360.79999995</v>
      </c>
      <c r="F14" s="265" t="s">
        <v>323</v>
      </c>
      <c r="G14" s="265" t="s">
        <v>629</v>
      </c>
      <c r="H14" s="390">
        <f>+Memoria!C54+Memoria!C55+Memoria!C56</f>
        <v>229336360.80000001</v>
      </c>
      <c r="I14" s="394">
        <f>ROUND(E14-H14,2)</f>
        <v>0</v>
      </c>
    </row>
    <row r="15" spans="1:9" x14ac:dyDescent="0.2">
      <c r="A15" s="264" t="s">
        <v>301</v>
      </c>
      <c r="B15" s="5" t="s">
        <v>341</v>
      </c>
      <c r="C15" s="265" t="s">
        <v>335</v>
      </c>
      <c r="D15" s="265" t="s">
        <v>342</v>
      </c>
      <c r="E15" s="390">
        <f>+CA!F32</f>
        <v>226174192.29999992</v>
      </c>
      <c r="F15" s="265" t="s">
        <v>323</v>
      </c>
      <c r="G15" s="265">
        <v>8.25</v>
      </c>
      <c r="H15" s="390">
        <f>+Memoria!C56</f>
        <v>226174192.30000001</v>
      </c>
      <c r="I15" s="394">
        <f>ROUND(E15-H15,2)</f>
        <v>0</v>
      </c>
    </row>
    <row r="16" spans="1:9" x14ac:dyDescent="0.2">
      <c r="A16" s="450"/>
      <c r="B16" s="451"/>
      <c r="C16" s="451"/>
      <c r="D16" s="451"/>
      <c r="E16" s="451"/>
      <c r="F16" s="451"/>
      <c r="G16" s="451"/>
      <c r="H16" s="451"/>
      <c r="I16" s="452"/>
    </row>
    <row r="17" spans="1:9" x14ac:dyDescent="0.2">
      <c r="A17" s="264" t="s">
        <v>294</v>
      </c>
      <c r="B17" s="5" t="s">
        <v>343</v>
      </c>
      <c r="C17" s="265" t="s">
        <v>344</v>
      </c>
      <c r="D17" s="265" t="s">
        <v>336</v>
      </c>
      <c r="E17" s="390">
        <f>+CTG!B15</f>
        <v>1110168831.4099998</v>
      </c>
      <c r="F17" s="265" t="s">
        <v>323</v>
      </c>
      <c r="G17" s="265" t="s">
        <v>337</v>
      </c>
      <c r="H17" s="390">
        <f>+Memoria!C50</f>
        <v>-1110168831.4100001</v>
      </c>
      <c r="I17" s="394">
        <f>+ROUND(E17+H17,2)</f>
        <v>0</v>
      </c>
    </row>
    <row r="18" spans="1:9" ht="22.5" x14ac:dyDescent="0.2">
      <c r="A18" s="264" t="s">
        <v>297</v>
      </c>
      <c r="B18" s="5" t="s">
        <v>345</v>
      </c>
      <c r="C18" s="265" t="s">
        <v>344</v>
      </c>
      <c r="D18" s="265" t="s">
        <v>326</v>
      </c>
      <c r="E18" s="390">
        <f>+CTG!C15</f>
        <v>146245944.5</v>
      </c>
      <c r="F18" s="265" t="s">
        <v>323</v>
      </c>
      <c r="G18" s="265" t="s">
        <v>339</v>
      </c>
      <c r="H18" s="390">
        <f>+Memoria!C52</f>
        <v>-146245944.5</v>
      </c>
      <c r="I18" s="394">
        <f>+ROUND(E18+H18,2)</f>
        <v>0</v>
      </c>
    </row>
    <row r="19" spans="1:9" x14ac:dyDescent="0.2">
      <c r="A19" s="264" t="s">
        <v>299</v>
      </c>
      <c r="B19" s="5" t="s">
        <v>346</v>
      </c>
      <c r="C19" s="265" t="s">
        <v>344</v>
      </c>
      <c r="D19" s="265" t="s">
        <v>329</v>
      </c>
      <c r="E19" s="390">
        <f>+CTG!E15</f>
        <v>229336360.80000004</v>
      </c>
      <c r="F19" s="265" t="s">
        <v>323</v>
      </c>
      <c r="G19" s="265" t="s">
        <v>629</v>
      </c>
      <c r="H19" s="390">
        <f>+Memoria!C54+Memoria!C55+Memoria!C56</f>
        <v>229336360.80000001</v>
      </c>
      <c r="I19" s="394">
        <f>+ROUND(E19-H19,2)</f>
        <v>0</v>
      </c>
    </row>
    <row r="20" spans="1:9" x14ac:dyDescent="0.2">
      <c r="A20" s="264" t="s">
        <v>301</v>
      </c>
      <c r="B20" s="5" t="s">
        <v>347</v>
      </c>
      <c r="C20" s="265" t="s">
        <v>344</v>
      </c>
      <c r="D20" s="265" t="s">
        <v>342</v>
      </c>
      <c r="E20" s="390">
        <f>+CTG!F15</f>
        <v>226174192.29999998</v>
      </c>
      <c r="F20" s="265" t="s">
        <v>323</v>
      </c>
      <c r="G20" s="265">
        <v>8.25</v>
      </c>
      <c r="H20" s="390">
        <f>+Memoria!C56</f>
        <v>226174192.30000001</v>
      </c>
      <c r="I20" s="394">
        <f>+ROUND(E20-H20,2)</f>
        <v>0</v>
      </c>
    </row>
    <row r="21" spans="1:9" x14ac:dyDescent="0.2">
      <c r="A21" s="450"/>
      <c r="B21" s="451"/>
      <c r="C21" s="451"/>
      <c r="D21" s="451"/>
      <c r="E21" s="451"/>
      <c r="F21" s="451"/>
      <c r="G21" s="451"/>
      <c r="H21" s="451"/>
      <c r="I21" s="452"/>
    </row>
    <row r="22" spans="1:9" x14ac:dyDescent="0.2">
      <c r="A22" s="264" t="s">
        <v>294</v>
      </c>
      <c r="B22" s="5" t="s">
        <v>348</v>
      </c>
      <c r="C22" s="265" t="s">
        <v>349</v>
      </c>
      <c r="D22" s="265" t="s">
        <v>336</v>
      </c>
      <c r="E22" s="390">
        <f>+COG!B76</f>
        <v>1110168831.4100001</v>
      </c>
      <c r="F22" s="265" t="s">
        <v>323</v>
      </c>
      <c r="G22" s="265" t="s">
        <v>337</v>
      </c>
      <c r="H22" s="390">
        <f>+Memoria!C50</f>
        <v>-1110168831.4100001</v>
      </c>
      <c r="I22" s="394">
        <f>+ROUND(E22+H22,2)</f>
        <v>0</v>
      </c>
    </row>
    <row r="23" spans="1:9" ht="22.5" x14ac:dyDescent="0.2">
      <c r="A23" s="264" t="s">
        <v>297</v>
      </c>
      <c r="B23" s="5" t="s">
        <v>350</v>
      </c>
      <c r="C23" s="265" t="s">
        <v>349</v>
      </c>
      <c r="D23" s="265" t="s">
        <v>326</v>
      </c>
      <c r="E23" s="390">
        <f>+COG!C76</f>
        <v>146245944.5</v>
      </c>
      <c r="F23" s="265" t="s">
        <v>323</v>
      </c>
      <c r="G23" s="265" t="s">
        <v>339</v>
      </c>
      <c r="H23" s="390">
        <f>+Memoria!C52</f>
        <v>-146245944.5</v>
      </c>
      <c r="I23" s="394">
        <f>+ROUND(E23+H23,2)</f>
        <v>0</v>
      </c>
    </row>
    <row r="24" spans="1:9" x14ac:dyDescent="0.2">
      <c r="A24" s="264" t="s">
        <v>299</v>
      </c>
      <c r="B24" s="5" t="s">
        <v>351</v>
      </c>
      <c r="C24" s="265" t="s">
        <v>349</v>
      </c>
      <c r="D24" s="265" t="s">
        <v>329</v>
      </c>
      <c r="E24" s="390">
        <f>+COG!E76</f>
        <v>229336360.79999998</v>
      </c>
      <c r="F24" s="265" t="s">
        <v>323</v>
      </c>
      <c r="G24" s="265" t="s">
        <v>629</v>
      </c>
      <c r="H24" s="390">
        <f>+Memoria!C54+Memoria!C55+Memoria!C56</f>
        <v>229336360.80000001</v>
      </c>
      <c r="I24" s="394">
        <f>+ROUND(E24-H24,2)</f>
        <v>0</v>
      </c>
    </row>
    <row r="25" spans="1:9" x14ac:dyDescent="0.2">
      <c r="A25" s="264" t="s">
        <v>301</v>
      </c>
      <c r="B25" s="5" t="s">
        <v>352</v>
      </c>
      <c r="C25" s="265" t="s">
        <v>349</v>
      </c>
      <c r="D25" s="265" t="s">
        <v>342</v>
      </c>
      <c r="E25" s="390">
        <f>+COG!F76</f>
        <v>226174192.29999998</v>
      </c>
      <c r="F25" s="265" t="s">
        <v>323</v>
      </c>
      <c r="G25" s="265">
        <v>8.25</v>
      </c>
      <c r="H25" s="390">
        <f>+Memoria!C56</f>
        <v>226174192.30000001</v>
      </c>
      <c r="I25" s="394">
        <f>+ROUND(E25-H25,2)</f>
        <v>0</v>
      </c>
    </row>
    <row r="26" spans="1:9" x14ac:dyDescent="0.2">
      <c r="A26" s="450"/>
      <c r="B26" s="451"/>
      <c r="C26" s="451"/>
      <c r="D26" s="451"/>
      <c r="E26" s="451"/>
      <c r="F26" s="451"/>
      <c r="G26" s="451"/>
      <c r="H26" s="451"/>
      <c r="I26" s="452"/>
    </row>
    <row r="27" spans="1:9" x14ac:dyDescent="0.2">
      <c r="A27" s="264" t="s">
        <v>294</v>
      </c>
      <c r="B27" s="5" t="s">
        <v>353</v>
      </c>
      <c r="C27" s="265" t="s">
        <v>354</v>
      </c>
      <c r="D27" s="265" t="s">
        <v>336</v>
      </c>
      <c r="E27" s="390">
        <f>+CFG!B41</f>
        <v>1110168831.4100001</v>
      </c>
      <c r="F27" s="265" t="s">
        <v>323</v>
      </c>
      <c r="G27" s="265" t="s">
        <v>337</v>
      </c>
      <c r="H27" s="390">
        <f>+Memoria!C50</f>
        <v>-1110168831.4100001</v>
      </c>
      <c r="I27" s="394">
        <f>+ROUND(E27+H27,2)</f>
        <v>0</v>
      </c>
    </row>
    <row r="28" spans="1:9" ht="22.5" x14ac:dyDescent="0.2">
      <c r="A28" s="264" t="s">
        <v>297</v>
      </c>
      <c r="B28" s="5" t="s">
        <v>355</v>
      </c>
      <c r="C28" s="265" t="s">
        <v>354</v>
      </c>
      <c r="D28" s="265" t="s">
        <v>326</v>
      </c>
      <c r="E28" s="390">
        <f>+CFG!C41</f>
        <v>146245944.5</v>
      </c>
      <c r="F28" s="265" t="s">
        <v>323</v>
      </c>
      <c r="G28" s="265" t="s">
        <v>339</v>
      </c>
      <c r="H28" s="390">
        <f>+Memoria!C52</f>
        <v>-146245944.5</v>
      </c>
      <c r="I28" s="394">
        <f>+ROUND(E28+H28,2)</f>
        <v>0</v>
      </c>
    </row>
    <row r="29" spans="1:9" x14ac:dyDescent="0.2">
      <c r="A29" s="264" t="s">
        <v>299</v>
      </c>
      <c r="B29" s="5" t="s">
        <v>356</v>
      </c>
      <c r="C29" s="265" t="s">
        <v>354</v>
      </c>
      <c r="D29" s="265" t="s">
        <v>329</v>
      </c>
      <c r="E29" s="390">
        <f>+CFG!E41</f>
        <v>229336360.80000001</v>
      </c>
      <c r="F29" s="265" t="s">
        <v>323</v>
      </c>
      <c r="G29" s="265" t="s">
        <v>629</v>
      </c>
      <c r="H29" s="390">
        <f>+Memoria!C54+Memoria!C55+Memoria!C56</f>
        <v>229336360.80000001</v>
      </c>
      <c r="I29" s="394">
        <f>+ROUND(E29-H29,2)</f>
        <v>0</v>
      </c>
    </row>
    <row r="30" spans="1:9" x14ac:dyDescent="0.2">
      <c r="A30" s="264" t="s">
        <v>301</v>
      </c>
      <c r="B30" s="5" t="s">
        <v>357</v>
      </c>
      <c r="C30" s="265" t="s">
        <v>354</v>
      </c>
      <c r="D30" s="265" t="s">
        <v>342</v>
      </c>
      <c r="E30" s="390">
        <f>+CFG!F41</f>
        <v>226174192.29999998</v>
      </c>
      <c r="F30" s="265" t="s">
        <v>323</v>
      </c>
      <c r="G30" s="265">
        <v>8.25</v>
      </c>
      <c r="H30" s="390">
        <f>+Memoria!C56</f>
        <v>226174192.30000001</v>
      </c>
      <c r="I30" s="394">
        <f>+ROUND(E30-H30,2)</f>
        <v>0</v>
      </c>
    </row>
    <row r="31" spans="1:9" x14ac:dyDescent="0.2">
      <c r="A31" s="450"/>
      <c r="B31" s="451"/>
      <c r="C31" s="451"/>
      <c r="D31" s="451"/>
      <c r="E31" s="451"/>
      <c r="F31" s="451"/>
      <c r="G31" s="451"/>
      <c r="H31" s="451"/>
      <c r="I31" s="452"/>
    </row>
    <row r="32" spans="1:9" ht="22.5" x14ac:dyDescent="0.2">
      <c r="A32" s="264" t="s">
        <v>303</v>
      </c>
      <c r="B32" s="5" t="s">
        <v>358</v>
      </c>
      <c r="C32" s="265" t="s">
        <v>359</v>
      </c>
      <c r="D32" s="265" t="s">
        <v>360</v>
      </c>
      <c r="E32" s="390">
        <f>+EN!B27</f>
        <v>0</v>
      </c>
      <c r="F32" s="265" t="s">
        <v>361</v>
      </c>
      <c r="G32" s="265" t="s">
        <v>362</v>
      </c>
      <c r="H32" s="390">
        <f>+IPF!E25</f>
        <v>0</v>
      </c>
      <c r="I32" s="394">
        <f>+ROUND(E32-H32,2)</f>
        <v>0</v>
      </c>
    </row>
    <row r="33" spans="1:15" ht="33.75" x14ac:dyDescent="0.2">
      <c r="A33" s="264" t="s">
        <v>303</v>
      </c>
      <c r="B33" s="5" t="s">
        <v>363</v>
      </c>
      <c r="C33" s="265" t="s">
        <v>359</v>
      </c>
      <c r="D33" s="265" t="s">
        <v>364</v>
      </c>
      <c r="E33" s="390">
        <f>+EN!C27</f>
        <v>2546760.52</v>
      </c>
      <c r="F33" s="265" t="s">
        <v>361</v>
      </c>
      <c r="G33" s="265" t="s">
        <v>365</v>
      </c>
      <c r="H33" s="390">
        <f>+IPF!E27</f>
        <v>2546760.52</v>
      </c>
      <c r="I33" s="394">
        <f>+ROUND(E33-H33,2)</f>
        <v>0</v>
      </c>
    </row>
    <row r="34" spans="1:15" ht="33.75" x14ac:dyDescent="0.2">
      <c r="A34" s="264" t="s">
        <v>303</v>
      </c>
      <c r="B34" s="5" t="s">
        <v>366</v>
      </c>
      <c r="C34" s="265" t="s">
        <v>359</v>
      </c>
      <c r="D34" s="265" t="s">
        <v>231</v>
      </c>
      <c r="E34" s="390">
        <f>+EN!D27</f>
        <v>0</v>
      </c>
      <c r="F34" s="265" t="s">
        <v>361</v>
      </c>
      <c r="G34" s="265" t="s">
        <v>367</v>
      </c>
      <c r="H34" s="390">
        <f>+IPF!E29</f>
        <v>-2546760.52</v>
      </c>
      <c r="I34" s="394">
        <f>+ROUND(E34-H34,2)</f>
        <v>2546760.52</v>
      </c>
    </row>
    <row r="35" spans="1:15" x14ac:dyDescent="0.2">
      <c r="A35" s="450"/>
      <c r="B35" s="451"/>
      <c r="C35" s="451"/>
      <c r="D35" s="451"/>
      <c r="E35" s="451"/>
      <c r="F35" s="451"/>
      <c r="G35" s="451"/>
      <c r="H35" s="451"/>
      <c r="I35" s="452"/>
    </row>
    <row r="36" spans="1:15" ht="33.75" x14ac:dyDescent="0.2">
      <c r="A36" s="264" t="s">
        <v>306</v>
      </c>
      <c r="B36" s="5" t="s">
        <v>368</v>
      </c>
      <c r="C36" s="265" t="s">
        <v>369</v>
      </c>
      <c r="D36" s="265" t="s">
        <v>329</v>
      </c>
      <c r="E36" s="390">
        <f>+ID!B23</f>
        <v>1770653.78</v>
      </c>
      <c r="F36" s="265" t="s">
        <v>349</v>
      </c>
      <c r="G36" s="265" t="s">
        <v>370</v>
      </c>
      <c r="H36" s="390">
        <f>+COG!E70</f>
        <v>1770653.78</v>
      </c>
      <c r="I36" s="394">
        <f>+ROUND(E36-H36,2)</f>
        <v>0</v>
      </c>
    </row>
    <row r="37" spans="1:15" ht="33.75" x14ac:dyDescent="0.2">
      <c r="A37" s="264" t="s">
        <v>306</v>
      </c>
      <c r="B37" s="5" t="s">
        <v>371</v>
      </c>
      <c r="C37" s="265" t="s">
        <v>369</v>
      </c>
      <c r="D37" s="265" t="s">
        <v>342</v>
      </c>
      <c r="E37" s="390">
        <f>+ID!C23</f>
        <v>1770653.78</v>
      </c>
      <c r="F37" s="265" t="s">
        <v>349</v>
      </c>
      <c r="G37" s="265" t="s">
        <v>372</v>
      </c>
      <c r="H37" s="390">
        <f>+COG!F70</f>
        <v>1770653.78</v>
      </c>
      <c r="I37" s="394">
        <f>+ROUND(E37-H37,2)</f>
        <v>0</v>
      </c>
    </row>
    <row r="38" spans="1:15" x14ac:dyDescent="0.2">
      <c r="A38" s="450"/>
      <c r="B38" s="451"/>
      <c r="C38" s="451"/>
      <c r="D38" s="451"/>
      <c r="E38" s="451"/>
      <c r="F38" s="451"/>
      <c r="G38" s="451"/>
      <c r="H38" s="451"/>
      <c r="I38" s="452"/>
    </row>
    <row r="39" spans="1:15" x14ac:dyDescent="0.2">
      <c r="A39" s="264" t="s">
        <v>309</v>
      </c>
      <c r="B39" s="79" t="s">
        <v>373</v>
      </c>
      <c r="C39" s="265" t="s">
        <v>374</v>
      </c>
      <c r="D39" s="265" t="s">
        <v>336</v>
      </c>
      <c r="E39" s="390">
        <f>+GCP!B36</f>
        <v>1110168831.4100001</v>
      </c>
      <c r="F39" s="265" t="s">
        <v>323</v>
      </c>
      <c r="G39" s="265" t="s">
        <v>337</v>
      </c>
      <c r="H39" s="390">
        <f>+Memoria!C50</f>
        <v>-1110168831.4100001</v>
      </c>
      <c r="I39" s="394">
        <f>+ROUND(E39+H39,2)</f>
        <v>0</v>
      </c>
    </row>
    <row r="40" spans="1:15" ht="22.5" x14ac:dyDescent="0.2">
      <c r="A40" s="264" t="s">
        <v>310</v>
      </c>
      <c r="B40" s="79" t="s">
        <v>375</v>
      </c>
      <c r="C40" s="265" t="s">
        <v>374</v>
      </c>
      <c r="D40" s="265" t="s">
        <v>326</v>
      </c>
      <c r="E40" s="390">
        <f>+GCP!C36</f>
        <v>146245944.5</v>
      </c>
      <c r="F40" s="265" t="s">
        <v>323</v>
      </c>
      <c r="G40" s="265" t="s">
        <v>339</v>
      </c>
      <c r="H40" s="390">
        <f>+Memoria!C52</f>
        <v>-146245944.5</v>
      </c>
      <c r="I40" s="394">
        <f>+ROUND(E40+H40,2)</f>
        <v>0</v>
      </c>
    </row>
    <row r="41" spans="1:15" x14ac:dyDescent="0.2">
      <c r="A41" s="264" t="s">
        <v>311</v>
      </c>
      <c r="B41" s="79" t="s">
        <v>376</v>
      </c>
      <c r="C41" s="265" t="s">
        <v>374</v>
      </c>
      <c r="D41" s="265" t="s">
        <v>329</v>
      </c>
      <c r="E41" s="390">
        <f>+GCP!E36</f>
        <v>229336360.79999998</v>
      </c>
      <c r="F41" s="265" t="s">
        <v>323</v>
      </c>
      <c r="G41" s="265" t="s">
        <v>629</v>
      </c>
      <c r="H41" s="390">
        <f>+Memoria!C54+Memoria!C55+Memoria!C56</f>
        <v>229336360.80000001</v>
      </c>
      <c r="I41" s="394">
        <f t="shared" ref="I41:I42" si="0">ROUND(E41-H41,2)</f>
        <v>0</v>
      </c>
    </row>
    <row r="42" spans="1:15" x14ac:dyDescent="0.2">
      <c r="A42" s="264" t="s">
        <v>312</v>
      </c>
      <c r="B42" s="79" t="s">
        <v>377</v>
      </c>
      <c r="C42" s="265" t="s">
        <v>374</v>
      </c>
      <c r="D42" s="265" t="s">
        <v>342</v>
      </c>
      <c r="E42" s="390">
        <f>+GCP!F36</f>
        <v>226174192.29999998</v>
      </c>
      <c r="F42" s="265" t="s">
        <v>323</v>
      </c>
      <c r="G42" s="265">
        <v>8.25</v>
      </c>
      <c r="H42" s="390">
        <f>+Memoria!C56</f>
        <v>226174192.30000001</v>
      </c>
      <c r="I42" s="394">
        <f t="shared" si="0"/>
        <v>0</v>
      </c>
    </row>
    <row r="43" spans="1:15" x14ac:dyDescent="0.2">
      <c r="A43" s="450"/>
      <c r="B43" s="451"/>
      <c r="C43" s="451"/>
      <c r="D43" s="451"/>
      <c r="E43" s="451"/>
      <c r="F43" s="451"/>
      <c r="G43" s="451"/>
      <c r="H43" s="451"/>
      <c r="I43" s="452"/>
      <c r="O43" s="392"/>
    </row>
    <row r="44" spans="1:15" x14ac:dyDescent="0.2">
      <c r="A44" s="264" t="s">
        <v>309</v>
      </c>
      <c r="B44" s="79" t="s">
        <v>378</v>
      </c>
      <c r="C44" s="265" t="s">
        <v>374</v>
      </c>
      <c r="D44" s="265" t="s">
        <v>336</v>
      </c>
      <c r="E44" s="390">
        <f>+GCP!B36</f>
        <v>1110168831.4100001</v>
      </c>
      <c r="F44" s="265" t="s">
        <v>335</v>
      </c>
      <c r="G44" s="265" t="s">
        <v>336</v>
      </c>
      <c r="H44" s="390">
        <f>+CA!B32</f>
        <v>1110168831.4099998</v>
      </c>
      <c r="I44" s="394">
        <f>+ROUND(E44-H44,2)</f>
        <v>0</v>
      </c>
    </row>
    <row r="45" spans="1:15" ht="22.5" x14ac:dyDescent="0.2">
      <c r="A45" s="264" t="s">
        <v>310</v>
      </c>
      <c r="B45" s="79" t="s">
        <v>379</v>
      </c>
      <c r="C45" s="265" t="s">
        <v>374</v>
      </c>
      <c r="D45" s="265" t="s">
        <v>326</v>
      </c>
      <c r="E45" s="390">
        <f>+GCP!C36</f>
        <v>146245944.5</v>
      </c>
      <c r="F45" s="265" t="s">
        <v>335</v>
      </c>
      <c r="G45" s="265" t="s">
        <v>326</v>
      </c>
      <c r="H45" s="390">
        <f>+CA!C32</f>
        <v>146245944.50000003</v>
      </c>
      <c r="I45" s="394">
        <f>+ROUND(E45-H45,2)</f>
        <v>0</v>
      </c>
    </row>
    <row r="46" spans="1:15" x14ac:dyDescent="0.2">
      <c r="A46" s="264" t="s">
        <v>311</v>
      </c>
      <c r="B46" s="79" t="s">
        <v>380</v>
      </c>
      <c r="C46" s="265" t="s">
        <v>374</v>
      </c>
      <c r="D46" s="265" t="s">
        <v>329</v>
      </c>
      <c r="E46" s="390">
        <f>+GCP!E36</f>
        <v>229336360.79999998</v>
      </c>
      <c r="F46" s="265" t="s">
        <v>335</v>
      </c>
      <c r="G46" s="265" t="s">
        <v>329</v>
      </c>
      <c r="H46" s="390">
        <f>+CA!E32</f>
        <v>229336360.79999995</v>
      </c>
      <c r="I46" s="394">
        <f>ROUND(E46-H46,2)</f>
        <v>0</v>
      </c>
    </row>
    <row r="47" spans="1:15" x14ac:dyDescent="0.2">
      <c r="A47" s="264" t="s">
        <v>312</v>
      </c>
      <c r="B47" s="79" t="s">
        <v>381</v>
      </c>
      <c r="C47" s="265" t="s">
        <v>374</v>
      </c>
      <c r="D47" s="265" t="s">
        <v>342</v>
      </c>
      <c r="E47" s="390">
        <f>+GCP!F36</f>
        <v>226174192.29999998</v>
      </c>
      <c r="F47" s="265" t="s">
        <v>335</v>
      </c>
      <c r="G47" s="265" t="s">
        <v>342</v>
      </c>
      <c r="H47" s="390">
        <f>+CA!F32</f>
        <v>226174192.29999992</v>
      </c>
      <c r="I47" s="394">
        <f>ROUND(E47-H47,2)</f>
        <v>0</v>
      </c>
    </row>
    <row r="48" spans="1:15" x14ac:dyDescent="0.2">
      <c r="A48" s="450"/>
      <c r="B48" s="451"/>
      <c r="C48" s="451"/>
      <c r="D48" s="451"/>
      <c r="E48" s="451"/>
      <c r="F48" s="451"/>
      <c r="G48" s="451"/>
      <c r="H48" s="451"/>
      <c r="I48" s="452"/>
    </row>
    <row r="49" spans="1:9" x14ac:dyDescent="0.2">
      <c r="A49" s="264" t="s">
        <v>309</v>
      </c>
      <c r="B49" s="79" t="s">
        <v>382</v>
      </c>
      <c r="C49" s="265" t="s">
        <v>374</v>
      </c>
      <c r="D49" s="265" t="s">
        <v>336</v>
      </c>
      <c r="E49" s="390">
        <f>+GCP!B36</f>
        <v>1110168831.4100001</v>
      </c>
      <c r="F49" s="265" t="s">
        <v>344</v>
      </c>
      <c r="G49" s="265" t="s">
        <v>336</v>
      </c>
      <c r="H49" s="390">
        <f>+CTG!B15</f>
        <v>1110168831.4099998</v>
      </c>
      <c r="I49" s="394">
        <f>+ROUND(E49-H49,2)</f>
        <v>0</v>
      </c>
    </row>
    <row r="50" spans="1:9" ht="22.5" x14ac:dyDescent="0.2">
      <c r="A50" s="264" t="s">
        <v>310</v>
      </c>
      <c r="B50" s="79" t="s">
        <v>383</v>
      </c>
      <c r="C50" s="265" t="s">
        <v>374</v>
      </c>
      <c r="D50" s="265" t="s">
        <v>326</v>
      </c>
      <c r="E50" s="390">
        <f>+GCP!C36</f>
        <v>146245944.5</v>
      </c>
      <c r="F50" s="265" t="s">
        <v>344</v>
      </c>
      <c r="G50" s="265" t="s">
        <v>326</v>
      </c>
      <c r="H50" s="390">
        <f>+CTG!C15</f>
        <v>146245944.5</v>
      </c>
      <c r="I50" s="394">
        <f>+ROUND(E50-H50,2)</f>
        <v>0</v>
      </c>
    </row>
    <row r="51" spans="1:9" x14ac:dyDescent="0.2">
      <c r="A51" s="264" t="s">
        <v>311</v>
      </c>
      <c r="B51" s="79" t="s">
        <v>384</v>
      </c>
      <c r="C51" s="265" t="s">
        <v>374</v>
      </c>
      <c r="D51" s="265" t="s">
        <v>329</v>
      </c>
      <c r="E51" s="390">
        <f>+GCP!E36</f>
        <v>229336360.79999998</v>
      </c>
      <c r="F51" s="265" t="s">
        <v>344</v>
      </c>
      <c r="G51" s="265" t="s">
        <v>329</v>
      </c>
      <c r="H51" s="390">
        <f>+CTG!E15</f>
        <v>229336360.80000004</v>
      </c>
      <c r="I51" s="394">
        <f>ROUND(E51-H51,2)</f>
        <v>0</v>
      </c>
    </row>
    <row r="52" spans="1:9" x14ac:dyDescent="0.2">
      <c r="A52" s="264" t="s">
        <v>312</v>
      </c>
      <c r="B52" s="79" t="s">
        <v>385</v>
      </c>
      <c r="C52" s="265" t="s">
        <v>374</v>
      </c>
      <c r="D52" s="265" t="s">
        <v>342</v>
      </c>
      <c r="E52" s="390">
        <f>+GCP!F36</f>
        <v>226174192.29999998</v>
      </c>
      <c r="F52" s="265" t="s">
        <v>344</v>
      </c>
      <c r="G52" s="265" t="s">
        <v>342</v>
      </c>
      <c r="H52" s="390">
        <f>+CTG!F15</f>
        <v>226174192.29999998</v>
      </c>
      <c r="I52" s="394">
        <f>ROUND(E52-H52,2)</f>
        <v>0</v>
      </c>
    </row>
    <row r="53" spans="1:9" x14ac:dyDescent="0.2">
      <c r="A53" s="450"/>
      <c r="B53" s="451"/>
      <c r="C53" s="451"/>
      <c r="D53" s="451"/>
      <c r="E53" s="451"/>
      <c r="F53" s="451"/>
      <c r="G53" s="451"/>
      <c r="H53" s="451"/>
      <c r="I53" s="452"/>
    </row>
    <row r="54" spans="1:9" x14ac:dyDescent="0.2">
      <c r="A54" s="264" t="s">
        <v>309</v>
      </c>
      <c r="B54" s="79" t="s">
        <v>386</v>
      </c>
      <c r="C54" s="265" t="s">
        <v>374</v>
      </c>
      <c r="D54" s="265" t="s">
        <v>336</v>
      </c>
      <c r="E54" s="390">
        <f>+GCP!B36</f>
        <v>1110168831.4100001</v>
      </c>
      <c r="F54" s="265" t="s">
        <v>349</v>
      </c>
      <c r="G54" s="265" t="s">
        <v>336</v>
      </c>
      <c r="H54" s="390">
        <f>+COG!B76</f>
        <v>1110168831.4100001</v>
      </c>
      <c r="I54" s="394">
        <f>+ROUND(E54-H54,2)</f>
        <v>0</v>
      </c>
    </row>
    <row r="55" spans="1:9" ht="22.5" x14ac:dyDescent="0.2">
      <c r="A55" s="264" t="s">
        <v>310</v>
      </c>
      <c r="B55" s="79" t="s">
        <v>387</v>
      </c>
      <c r="C55" s="265" t="s">
        <v>374</v>
      </c>
      <c r="D55" s="265" t="s">
        <v>326</v>
      </c>
      <c r="E55" s="390">
        <f>+GCP!C36</f>
        <v>146245944.5</v>
      </c>
      <c r="F55" s="265" t="s">
        <v>349</v>
      </c>
      <c r="G55" s="265" t="s">
        <v>326</v>
      </c>
      <c r="H55" s="390">
        <f>+COG!C76</f>
        <v>146245944.5</v>
      </c>
      <c r="I55" s="394">
        <f>+ROUND(E55-H55,2)</f>
        <v>0</v>
      </c>
    </row>
    <row r="56" spans="1:9" x14ac:dyDescent="0.2">
      <c r="A56" s="264" t="s">
        <v>311</v>
      </c>
      <c r="B56" s="79" t="s">
        <v>388</v>
      </c>
      <c r="C56" s="265" t="s">
        <v>374</v>
      </c>
      <c r="D56" s="265" t="s">
        <v>329</v>
      </c>
      <c r="E56" s="390">
        <f>+GCP!E36</f>
        <v>229336360.79999998</v>
      </c>
      <c r="F56" s="265" t="s">
        <v>349</v>
      </c>
      <c r="G56" s="265" t="s">
        <v>329</v>
      </c>
      <c r="H56" s="390">
        <f>+CTG!E15</f>
        <v>229336360.80000004</v>
      </c>
      <c r="I56" s="394">
        <f>ROUND(E56-H56,2)</f>
        <v>0</v>
      </c>
    </row>
    <row r="57" spans="1:9" x14ac:dyDescent="0.2">
      <c r="A57" s="264" t="s">
        <v>312</v>
      </c>
      <c r="B57" s="79" t="s">
        <v>389</v>
      </c>
      <c r="C57" s="265" t="s">
        <v>374</v>
      </c>
      <c r="D57" s="265" t="s">
        <v>342</v>
      </c>
      <c r="E57" s="390">
        <f>+GCP!F36</f>
        <v>226174192.29999998</v>
      </c>
      <c r="F57" s="265" t="s">
        <v>349</v>
      </c>
      <c r="G57" s="265" t="s">
        <v>342</v>
      </c>
      <c r="H57" s="390">
        <f>+COG!F76</f>
        <v>226174192.29999998</v>
      </c>
      <c r="I57" s="394">
        <f>ROUND(E57-H57,2)</f>
        <v>0</v>
      </c>
    </row>
    <row r="58" spans="1:9" x14ac:dyDescent="0.2">
      <c r="A58" s="450"/>
      <c r="B58" s="451"/>
      <c r="C58" s="451"/>
      <c r="D58" s="451"/>
      <c r="E58" s="451"/>
      <c r="F58" s="451"/>
      <c r="G58" s="451"/>
      <c r="H58" s="451"/>
      <c r="I58" s="452"/>
    </row>
    <row r="59" spans="1:9" x14ac:dyDescent="0.2">
      <c r="A59" s="264" t="s">
        <v>309</v>
      </c>
      <c r="B59" s="79" t="s">
        <v>390</v>
      </c>
      <c r="C59" s="265" t="s">
        <v>374</v>
      </c>
      <c r="D59" s="265" t="s">
        <v>336</v>
      </c>
      <c r="E59" s="390">
        <f>+GCP!B36</f>
        <v>1110168831.4100001</v>
      </c>
      <c r="F59" s="265" t="s">
        <v>354</v>
      </c>
      <c r="G59" s="265" t="s">
        <v>336</v>
      </c>
      <c r="H59" s="390">
        <f>+CFG!B41</f>
        <v>1110168831.4100001</v>
      </c>
      <c r="I59" s="394">
        <f>+ROUND(E59-H59,2)</f>
        <v>0</v>
      </c>
    </row>
    <row r="60" spans="1:9" ht="22.5" x14ac:dyDescent="0.2">
      <c r="A60" s="264" t="s">
        <v>310</v>
      </c>
      <c r="B60" s="79" t="s">
        <v>391</v>
      </c>
      <c r="C60" s="265" t="s">
        <v>374</v>
      </c>
      <c r="D60" s="265" t="s">
        <v>326</v>
      </c>
      <c r="E60" s="390">
        <f>+GCP!C36</f>
        <v>146245944.5</v>
      </c>
      <c r="F60" s="265" t="s">
        <v>354</v>
      </c>
      <c r="G60" s="265" t="s">
        <v>326</v>
      </c>
      <c r="H60" s="390">
        <f>+CFG!C41</f>
        <v>146245944.5</v>
      </c>
      <c r="I60" s="394">
        <f>+ROUND(E60-H60,2)</f>
        <v>0</v>
      </c>
    </row>
    <row r="61" spans="1:9" x14ac:dyDescent="0.2">
      <c r="A61" s="264" t="s">
        <v>311</v>
      </c>
      <c r="B61" s="79" t="s">
        <v>392</v>
      </c>
      <c r="C61" s="265" t="s">
        <v>374</v>
      </c>
      <c r="D61" s="265" t="s">
        <v>329</v>
      </c>
      <c r="E61" s="390">
        <f>+GCP!E36</f>
        <v>229336360.79999998</v>
      </c>
      <c r="F61" s="265" t="s">
        <v>354</v>
      </c>
      <c r="G61" s="265" t="s">
        <v>329</v>
      </c>
      <c r="H61" s="390">
        <f>+CFG!E41</f>
        <v>229336360.80000001</v>
      </c>
      <c r="I61" s="394">
        <f>ROUND(E61-H61,2)</f>
        <v>0</v>
      </c>
    </row>
    <row r="62" spans="1:9" x14ac:dyDescent="0.2">
      <c r="A62" s="266" t="s">
        <v>312</v>
      </c>
      <c r="B62" s="267" t="s">
        <v>393</v>
      </c>
      <c r="C62" s="268" t="s">
        <v>374</v>
      </c>
      <c r="D62" s="268" t="s">
        <v>342</v>
      </c>
      <c r="E62" s="391">
        <f>+GCP!F36</f>
        <v>226174192.29999998</v>
      </c>
      <c r="F62" s="268" t="s">
        <v>354</v>
      </c>
      <c r="G62" s="268" t="s">
        <v>342</v>
      </c>
      <c r="H62" s="391">
        <f>+CFG!F41</f>
        <v>226174192.29999998</v>
      </c>
      <c r="I62" s="395">
        <f>ROUND(E62-H62,2)</f>
        <v>0</v>
      </c>
    </row>
  </sheetData>
  <mergeCells count="23">
    <mergeCell ref="A1:G1"/>
    <mergeCell ref="A2:G2"/>
    <mergeCell ref="A3:G3"/>
    <mergeCell ref="A5:A6"/>
    <mergeCell ref="B5:B6"/>
    <mergeCell ref="C5:C6"/>
    <mergeCell ref="D5:D6"/>
    <mergeCell ref="E5:E6"/>
    <mergeCell ref="F5:F6"/>
    <mergeCell ref="G5:G6"/>
    <mergeCell ref="H5:H6"/>
    <mergeCell ref="I5:I6"/>
    <mergeCell ref="A11:I11"/>
    <mergeCell ref="A16:I16"/>
    <mergeCell ref="A21:I21"/>
    <mergeCell ref="A53:I53"/>
    <mergeCell ref="A58:I58"/>
    <mergeCell ref="A26:I26"/>
    <mergeCell ref="A31:I31"/>
    <mergeCell ref="A35:I35"/>
    <mergeCell ref="A38:I38"/>
    <mergeCell ref="A43:I43"/>
    <mergeCell ref="A48:I48"/>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A46" zoomScaleNormal="100" workbookViewId="0">
      <selection activeCell="H65" sqref="H65"/>
    </sheetView>
  </sheetViews>
  <sheetFormatPr baseColWidth="10" defaultColWidth="9.28515625" defaultRowHeight="11.25" x14ac:dyDescent="0.25"/>
  <cols>
    <col min="1" max="1" width="73.140625" style="8" customWidth="1"/>
    <col min="2" max="2" width="15.28515625" style="8" customWidth="1"/>
    <col min="3" max="3" width="15.7109375" style="8" customWidth="1"/>
    <col min="4" max="4" width="9.28515625" style="8" bestFit="1" customWidth="1"/>
    <col min="5" max="16384" width="9.28515625" style="8"/>
  </cols>
  <sheetData>
    <row r="1" spans="1:4" ht="45" customHeight="1" x14ac:dyDescent="0.25">
      <c r="A1" s="461" t="s">
        <v>630</v>
      </c>
      <c r="B1" s="462"/>
      <c r="C1" s="463"/>
    </row>
    <row r="2" spans="1:4" x14ac:dyDescent="0.25">
      <c r="A2" s="9" t="s">
        <v>100</v>
      </c>
      <c r="B2" s="9">
        <v>2025</v>
      </c>
      <c r="C2" s="9">
        <v>2024</v>
      </c>
    </row>
    <row r="3" spans="1:4" s="12" customFormat="1" x14ac:dyDescent="0.25">
      <c r="A3" s="10" t="s">
        <v>101</v>
      </c>
      <c r="B3" s="11"/>
      <c r="C3" s="11"/>
    </row>
    <row r="4" spans="1:4" x14ac:dyDescent="0.25">
      <c r="A4" s="13" t="s">
        <v>102</v>
      </c>
      <c r="B4" s="14">
        <f>SUM(B5:B11)</f>
        <v>122905457.37</v>
      </c>
      <c r="C4" s="14">
        <f>SUM(C5:C11)</f>
        <v>244901435.09999999</v>
      </c>
      <c r="D4" s="12"/>
    </row>
    <row r="5" spans="1:4" x14ac:dyDescent="0.2">
      <c r="A5" s="15" t="s">
        <v>103</v>
      </c>
      <c r="B5" s="16">
        <v>98295290.650000006</v>
      </c>
      <c r="C5" s="16">
        <v>136382470.44</v>
      </c>
      <c r="D5" s="17">
        <v>4110</v>
      </c>
    </row>
    <row r="6" spans="1:4" x14ac:dyDescent="0.2">
      <c r="A6" s="15" t="s">
        <v>104</v>
      </c>
      <c r="B6" s="16">
        <v>0</v>
      </c>
      <c r="C6" s="16">
        <v>0</v>
      </c>
      <c r="D6" s="17">
        <v>4120</v>
      </c>
    </row>
    <row r="7" spans="1:4" x14ac:dyDescent="0.2">
      <c r="A7" s="15" t="s">
        <v>105</v>
      </c>
      <c r="B7" s="16">
        <v>0</v>
      </c>
      <c r="C7" s="16">
        <v>0</v>
      </c>
      <c r="D7" s="17">
        <v>4130</v>
      </c>
    </row>
    <row r="8" spans="1:4" x14ac:dyDescent="0.2">
      <c r="A8" s="15" t="s">
        <v>106</v>
      </c>
      <c r="B8" s="16">
        <v>16362744.470000001</v>
      </c>
      <c r="C8" s="16">
        <v>67772735.849999994</v>
      </c>
      <c r="D8" s="17">
        <v>4140</v>
      </c>
    </row>
    <row r="9" spans="1:4" x14ac:dyDescent="0.2">
      <c r="A9" s="15" t="s">
        <v>107</v>
      </c>
      <c r="B9" s="16">
        <v>2239174.4500000002</v>
      </c>
      <c r="C9" s="16">
        <v>22837861.43</v>
      </c>
      <c r="D9" s="17">
        <v>4150</v>
      </c>
    </row>
    <row r="10" spans="1:4" x14ac:dyDescent="0.2">
      <c r="A10" s="15" t="s">
        <v>108</v>
      </c>
      <c r="B10" s="16">
        <v>6008247.7999999998</v>
      </c>
      <c r="C10" s="16">
        <v>17908367.379999999</v>
      </c>
      <c r="D10" s="17">
        <v>4160</v>
      </c>
    </row>
    <row r="11" spans="1:4" ht="11.25" customHeight="1" x14ac:dyDescent="0.2">
      <c r="A11" s="15" t="s">
        <v>109</v>
      </c>
      <c r="B11" s="16">
        <v>0</v>
      </c>
      <c r="C11" s="16">
        <v>0</v>
      </c>
      <c r="D11" s="17">
        <v>4170</v>
      </c>
    </row>
    <row r="12" spans="1:4" ht="11.25" customHeight="1" x14ac:dyDescent="0.25">
      <c r="A12" s="15"/>
      <c r="B12" s="11"/>
      <c r="C12" s="11"/>
      <c r="D12" s="12"/>
    </row>
    <row r="13" spans="1:4" ht="33.75" x14ac:dyDescent="0.25">
      <c r="A13" s="13" t="s">
        <v>110</v>
      </c>
      <c r="B13" s="14">
        <f>SUM(B14:B15)</f>
        <v>219355185.84999999</v>
      </c>
      <c r="C13" s="14">
        <f>SUM(C14:C15)</f>
        <v>842752378.08000004</v>
      </c>
      <c r="D13" s="12"/>
    </row>
    <row r="14" spans="1:4" ht="22.5" x14ac:dyDescent="0.2">
      <c r="A14" s="15" t="s">
        <v>111</v>
      </c>
      <c r="B14" s="16">
        <v>218444028.72</v>
      </c>
      <c r="C14" s="16">
        <v>796515075.48000002</v>
      </c>
      <c r="D14" s="17">
        <v>4210</v>
      </c>
    </row>
    <row r="15" spans="1:4" ht="11.25" customHeight="1" x14ac:dyDescent="0.2">
      <c r="A15" s="15" t="s">
        <v>112</v>
      </c>
      <c r="B15" s="16">
        <v>911157.13</v>
      </c>
      <c r="C15" s="16">
        <v>46237302.600000001</v>
      </c>
      <c r="D15" s="17">
        <v>4220</v>
      </c>
    </row>
    <row r="16" spans="1:4" ht="11.25" customHeight="1" x14ac:dyDescent="0.25">
      <c r="A16" s="15"/>
      <c r="B16" s="11"/>
      <c r="C16" s="11"/>
      <c r="D16" s="12"/>
    </row>
    <row r="17" spans="1:5" ht="11.25" customHeight="1" x14ac:dyDescent="0.25">
      <c r="A17" s="13" t="s">
        <v>113</v>
      </c>
      <c r="B17" s="14">
        <f>SUM(B18:B22)</f>
        <v>0</v>
      </c>
      <c r="C17" s="14">
        <f>SUM(C18:C22)</f>
        <v>0</v>
      </c>
      <c r="D17" s="12"/>
    </row>
    <row r="18" spans="1:5" ht="11.25" customHeight="1" x14ac:dyDescent="0.2">
      <c r="A18" s="15" t="s">
        <v>114</v>
      </c>
      <c r="B18" s="16">
        <v>0</v>
      </c>
      <c r="C18" s="16">
        <v>0</v>
      </c>
      <c r="D18" s="17">
        <v>4310</v>
      </c>
    </row>
    <row r="19" spans="1:5" ht="11.25" customHeight="1" x14ac:dyDescent="0.2">
      <c r="A19" s="15" t="s">
        <v>115</v>
      </c>
      <c r="B19" s="16">
        <v>0</v>
      </c>
      <c r="C19" s="16">
        <v>0</v>
      </c>
      <c r="D19" s="17">
        <v>4320</v>
      </c>
    </row>
    <row r="20" spans="1:5" ht="11.25" customHeight="1" x14ac:dyDescent="0.2">
      <c r="A20" s="15" t="s">
        <v>116</v>
      </c>
      <c r="B20" s="16">
        <v>0</v>
      </c>
      <c r="C20" s="16">
        <v>0</v>
      </c>
      <c r="D20" s="17">
        <v>4330</v>
      </c>
    </row>
    <row r="21" spans="1:5" ht="11.25" customHeight="1" x14ac:dyDescent="0.2">
      <c r="A21" s="15" t="s">
        <v>117</v>
      </c>
      <c r="B21" s="16">
        <v>0</v>
      </c>
      <c r="C21" s="16">
        <v>0</v>
      </c>
      <c r="D21" s="17">
        <v>4340</v>
      </c>
    </row>
    <row r="22" spans="1:5" ht="11.25" customHeight="1" x14ac:dyDescent="0.2">
      <c r="A22" s="15" t="s">
        <v>118</v>
      </c>
      <c r="B22" s="16">
        <v>0</v>
      </c>
      <c r="C22" s="16">
        <v>0</v>
      </c>
      <c r="D22" s="17">
        <v>4390</v>
      </c>
    </row>
    <row r="23" spans="1:5" ht="11.25" customHeight="1" x14ac:dyDescent="0.25">
      <c r="A23" s="18"/>
      <c r="B23" s="11"/>
      <c r="C23" s="11"/>
      <c r="D23" s="12"/>
    </row>
    <row r="24" spans="1:5" ht="11.25" customHeight="1" x14ac:dyDescent="0.25">
      <c r="A24" s="10" t="s">
        <v>119</v>
      </c>
      <c r="B24" s="14">
        <f>SUM(B4+B13+B17)</f>
        <v>342260643.22000003</v>
      </c>
      <c r="C24" s="19">
        <f>SUM(C4+C13+C17)</f>
        <v>1087653813.1800001</v>
      </c>
      <c r="D24" s="12"/>
    </row>
    <row r="25" spans="1:5" ht="11.25" customHeight="1" x14ac:dyDescent="0.25">
      <c r="A25" s="20"/>
      <c r="B25" s="11"/>
      <c r="C25" s="11"/>
      <c r="D25" s="12"/>
      <c r="E25" s="12"/>
    </row>
    <row r="26" spans="1:5" s="12" customFormat="1" ht="11.25" customHeight="1" x14ac:dyDescent="0.25">
      <c r="A26" s="10" t="s">
        <v>120</v>
      </c>
      <c r="B26" s="11"/>
      <c r="C26" s="11"/>
      <c r="E26" s="8"/>
    </row>
    <row r="27" spans="1:5" ht="11.25" customHeight="1" x14ac:dyDescent="0.25">
      <c r="A27" s="13" t="s">
        <v>121</v>
      </c>
      <c r="B27" s="14">
        <f>SUM(B28:B30)</f>
        <v>123121384.33000001</v>
      </c>
      <c r="C27" s="14">
        <f>SUM(C28:C30)</f>
        <v>689138201.11000001</v>
      </c>
      <c r="D27" s="12"/>
    </row>
    <row r="28" spans="1:5" ht="11.25" customHeight="1" x14ac:dyDescent="0.2">
      <c r="A28" s="15" t="s">
        <v>122</v>
      </c>
      <c r="B28" s="16">
        <v>86989209.859999999</v>
      </c>
      <c r="C28" s="16">
        <v>405420831.99000001</v>
      </c>
      <c r="D28" s="17">
        <v>5110</v>
      </c>
    </row>
    <row r="29" spans="1:5" ht="11.25" customHeight="1" x14ac:dyDescent="0.2">
      <c r="A29" s="15" t="s">
        <v>123</v>
      </c>
      <c r="B29" s="16">
        <v>11319250.15</v>
      </c>
      <c r="C29" s="16">
        <v>106608587.97</v>
      </c>
      <c r="D29" s="17">
        <v>5120</v>
      </c>
    </row>
    <row r="30" spans="1:5" ht="11.25" customHeight="1" x14ac:dyDescent="0.2">
      <c r="A30" s="15" t="s">
        <v>124</v>
      </c>
      <c r="B30" s="16">
        <v>24812924.32</v>
      </c>
      <c r="C30" s="16">
        <v>177108781.15000001</v>
      </c>
      <c r="D30" s="17">
        <v>5130</v>
      </c>
    </row>
    <row r="31" spans="1:5" ht="11.25" customHeight="1" x14ac:dyDescent="0.25">
      <c r="A31" s="15"/>
      <c r="B31" s="11"/>
      <c r="C31" s="11"/>
      <c r="D31" s="12"/>
    </row>
    <row r="32" spans="1:5" ht="11.25" customHeight="1" x14ac:dyDescent="0.25">
      <c r="A32" s="13" t="s">
        <v>125</v>
      </c>
      <c r="B32" s="14">
        <f>SUM(B33:B41)</f>
        <v>27888526.16</v>
      </c>
      <c r="C32" s="14">
        <f>SUM(C33:C41)</f>
        <v>131534911.75</v>
      </c>
      <c r="D32" s="12"/>
    </row>
    <row r="33" spans="1:4" ht="11.25" customHeight="1" x14ac:dyDescent="0.2">
      <c r="A33" s="15" t="s">
        <v>126</v>
      </c>
      <c r="B33" s="16">
        <v>0</v>
      </c>
      <c r="C33" s="16">
        <v>1121413.44</v>
      </c>
      <c r="D33" s="17">
        <v>5210</v>
      </c>
    </row>
    <row r="34" spans="1:4" ht="11.25" customHeight="1" x14ac:dyDescent="0.2">
      <c r="A34" s="15" t="s">
        <v>127</v>
      </c>
      <c r="B34" s="16">
        <v>23794677.75</v>
      </c>
      <c r="C34" s="16">
        <v>85461026.079999998</v>
      </c>
      <c r="D34" s="17">
        <v>5220</v>
      </c>
    </row>
    <row r="35" spans="1:4" ht="11.25" customHeight="1" x14ac:dyDescent="0.2">
      <c r="A35" s="15" t="s">
        <v>128</v>
      </c>
      <c r="B35" s="16">
        <v>516720</v>
      </c>
      <c r="C35" s="16">
        <v>12599750</v>
      </c>
      <c r="D35" s="17">
        <v>5230</v>
      </c>
    </row>
    <row r="36" spans="1:4" ht="11.25" customHeight="1" x14ac:dyDescent="0.2">
      <c r="A36" s="15" t="s">
        <v>129</v>
      </c>
      <c r="B36" s="16">
        <v>3577128.41</v>
      </c>
      <c r="C36" s="16">
        <v>32352722.23</v>
      </c>
      <c r="D36" s="17">
        <v>5240</v>
      </c>
    </row>
    <row r="37" spans="1:4" ht="11.25" customHeight="1" x14ac:dyDescent="0.2">
      <c r="A37" s="15" t="s">
        <v>130</v>
      </c>
      <c r="B37" s="16">
        <v>0</v>
      </c>
      <c r="C37" s="16">
        <v>0</v>
      </c>
      <c r="D37" s="17">
        <v>5250</v>
      </c>
    </row>
    <row r="38" spans="1:4" ht="11.25" customHeight="1" x14ac:dyDescent="0.2">
      <c r="A38" s="15" t="s">
        <v>131</v>
      </c>
      <c r="B38" s="16">
        <v>0</v>
      </c>
      <c r="C38" s="16">
        <v>0</v>
      </c>
      <c r="D38" s="17">
        <v>5260</v>
      </c>
    </row>
    <row r="39" spans="1:4" ht="11.25" customHeight="1" x14ac:dyDescent="0.2">
      <c r="A39" s="15" t="s">
        <v>132</v>
      </c>
      <c r="B39" s="16">
        <v>0</v>
      </c>
      <c r="C39" s="16">
        <v>0</v>
      </c>
      <c r="D39" s="17">
        <v>5270</v>
      </c>
    </row>
    <row r="40" spans="1:4" ht="11.25" customHeight="1" x14ac:dyDescent="0.2">
      <c r="A40" s="15" t="s">
        <v>133</v>
      </c>
      <c r="B40" s="16">
        <v>0</v>
      </c>
      <c r="C40" s="16">
        <v>0</v>
      </c>
      <c r="D40" s="17">
        <v>5280</v>
      </c>
    </row>
    <row r="41" spans="1:4" ht="11.25" customHeight="1" x14ac:dyDescent="0.2">
      <c r="A41" s="15" t="s">
        <v>134</v>
      </c>
      <c r="B41" s="16">
        <v>0</v>
      </c>
      <c r="C41" s="16">
        <v>0</v>
      </c>
      <c r="D41" s="17">
        <v>5290</v>
      </c>
    </row>
    <row r="42" spans="1:4" ht="11.25" customHeight="1" x14ac:dyDescent="0.25">
      <c r="A42" s="15"/>
      <c r="B42" s="11"/>
      <c r="C42" s="11"/>
      <c r="D42" s="12"/>
    </row>
    <row r="43" spans="1:4" ht="11.25" customHeight="1" x14ac:dyDescent="0.25">
      <c r="A43" s="13" t="s">
        <v>135</v>
      </c>
      <c r="B43" s="14">
        <f>SUM(B44:B46)</f>
        <v>0</v>
      </c>
      <c r="C43" s="14">
        <f>SUM(C44:C46)</f>
        <v>0</v>
      </c>
      <c r="D43" s="12"/>
    </row>
    <row r="44" spans="1:4" ht="11.25" customHeight="1" x14ac:dyDescent="0.2">
      <c r="A44" s="15" t="s">
        <v>136</v>
      </c>
      <c r="B44" s="16">
        <v>0</v>
      </c>
      <c r="C44" s="16">
        <v>0</v>
      </c>
      <c r="D44" s="17">
        <v>5310</v>
      </c>
    </row>
    <row r="45" spans="1:4" ht="11.25" customHeight="1" x14ac:dyDescent="0.2">
      <c r="A45" s="15" t="s">
        <v>137</v>
      </c>
      <c r="B45" s="16">
        <v>0</v>
      </c>
      <c r="C45" s="16">
        <v>0</v>
      </c>
      <c r="D45" s="17">
        <v>5320</v>
      </c>
    </row>
    <row r="46" spans="1:4" ht="11.25" customHeight="1" x14ac:dyDescent="0.2">
      <c r="A46" s="15" t="s">
        <v>138</v>
      </c>
      <c r="B46" s="16">
        <v>0</v>
      </c>
      <c r="C46" s="16">
        <v>0</v>
      </c>
      <c r="D46" s="17">
        <v>5330</v>
      </c>
    </row>
    <row r="47" spans="1:4" ht="11.25" customHeight="1" x14ac:dyDescent="0.25">
      <c r="A47" s="15"/>
      <c r="B47" s="11"/>
      <c r="C47" s="11"/>
      <c r="D47" s="12"/>
    </row>
    <row r="48" spans="1:4" ht="11.25" customHeight="1" x14ac:dyDescent="0.25">
      <c r="A48" s="13" t="s">
        <v>139</v>
      </c>
      <c r="B48" s="14">
        <f>SUM(B49:B53)</f>
        <v>1770653.78</v>
      </c>
      <c r="C48" s="14">
        <f>SUM(C49:C53)</f>
        <v>6482770.0599999996</v>
      </c>
      <c r="D48" s="12"/>
    </row>
    <row r="49" spans="1:4" ht="11.25" customHeight="1" x14ac:dyDescent="0.2">
      <c r="A49" s="15" t="s">
        <v>140</v>
      </c>
      <c r="B49" s="16">
        <v>1770653.78</v>
      </c>
      <c r="C49" s="16">
        <v>6482770.0599999996</v>
      </c>
      <c r="D49" s="17">
        <v>5410</v>
      </c>
    </row>
    <row r="50" spans="1:4" ht="11.25" customHeight="1" x14ac:dyDescent="0.2">
      <c r="A50" s="15" t="s">
        <v>141</v>
      </c>
      <c r="B50" s="16">
        <v>0</v>
      </c>
      <c r="C50" s="16">
        <v>0</v>
      </c>
      <c r="D50" s="17">
        <v>5420</v>
      </c>
    </row>
    <row r="51" spans="1:4" ht="11.25" customHeight="1" x14ac:dyDescent="0.2">
      <c r="A51" s="15" t="s">
        <v>142</v>
      </c>
      <c r="B51" s="16">
        <v>0</v>
      </c>
      <c r="C51" s="16">
        <v>0</v>
      </c>
      <c r="D51" s="17">
        <v>5430</v>
      </c>
    </row>
    <row r="52" spans="1:4" ht="11.25" customHeight="1" x14ac:dyDescent="0.2">
      <c r="A52" s="15" t="s">
        <v>143</v>
      </c>
      <c r="B52" s="16">
        <v>0</v>
      </c>
      <c r="C52" s="16">
        <v>0</v>
      </c>
      <c r="D52" s="17">
        <v>5440</v>
      </c>
    </row>
    <row r="53" spans="1:4" ht="11.25" customHeight="1" x14ac:dyDescent="0.2">
      <c r="A53" s="15" t="s">
        <v>144</v>
      </c>
      <c r="B53" s="16">
        <v>0</v>
      </c>
      <c r="C53" s="16">
        <v>0</v>
      </c>
      <c r="D53" s="17">
        <v>5450</v>
      </c>
    </row>
    <row r="54" spans="1:4" ht="11.25" customHeight="1" x14ac:dyDescent="0.25">
      <c r="A54" s="15"/>
      <c r="B54" s="11"/>
      <c r="C54" s="11"/>
      <c r="D54" s="12"/>
    </row>
    <row r="55" spans="1:4" ht="11.25" customHeight="1" x14ac:dyDescent="0.25">
      <c r="A55" s="13" t="s">
        <v>145</v>
      </c>
      <c r="B55" s="14">
        <f>SUM(B56:B61)</f>
        <v>0</v>
      </c>
      <c r="C55" s="14">
        <f>SUM(C56:C61)</f>
        <v>45700881.780000001</v>
      </c>
      <c r="D55" s="12"/>
    </row>
    <row r="56" spans="1:4" ht="11.25" customHeight="1" x14ac:dyDescent="0.2">
      <c r="A56" s="15" t="s">
        <v>146</v>
      </c>
      <c r="B56" s="16">
        <v>0</v>
      </c>
      <c r="C56" s="16">
        <v>45700881.780000001</v>
      </c>
      <c r="D56" s="17">
        <v>5510</v>
      </c>
    </row>
    <row r="57" spans="1:4" ht="11.25" customHeight="1" x14ac:dyDescent="0.2">
      <c r="A57" s="15" t="s">
        <v>147</v>
      </c>
      <c r="B57" s="16">
        <v>0</v>
      </c>
      <c r="C57" s="16">
        <v>0</v>
      </c>
      <c r="D57" s="17">
        <v>5520</v>
      </c>
    </row>
    <row r="58" spans="1:4" ht="11.25" customHeight="1" x14ac:dyDescent="0.2">
      <c r="A58" s="15" t="s">
        <v>148</v>
      </c>
      <c r="B58" s="16">
        <v>0</v>
      </c>
      <c r="C58" s="16">
        <v>0</v>
      </c>
      <c r="D58" s="17">
        <v>5530</v>
      </c>
    </row>
    <row r="59" spans="1:4" ht="11.25" customHeight="1" x14ac:dyDescent="0.2">
      <c r="A59" s="15" t="s">
        <v>149</v>
      </c>
      <c r="B59" s="16">
        <v>0</v>
      </c>
      <c r="C59" s="16">
        <v>0</v>
      </c>
      <c r="D59" s="17">
        <v>5540</v>
      </c>
    </row>
    <row r="60" spans="1:4" ht="11.25" customHeight="1" x14ac:dyDescent="0.2">
      <c r="A60" s="15" t="s">
        <v>150</v>
      </c>
      <c r="B60" s="16">
        <v>0</v>
      </c>
      <c r="C60" s="16">
        <v>0</v>
      </c>
      <c r="D60" s="17">
        <v>5550</v>
      </c>
    </row>
    <row r="61" spans="1:4" ht="11.25" customHeight="1" x14ac:dyDescent="0.2">
      <c r="A61" s="15" t="s">
        <v>151</v>
      </c>
      <c r="B61" s="16">
        <v>0</v>
      </c>
      <c r="C61" s="16">
        <v>0</v>
      </c>
      <c r="D61" s="17">
        <v>5590</v>
      </c>
    </row>
    <row r="62" spans="1:4" ht="11.25" customHeight="1" x14ac:dyDescent="0.25">
      <c r="A62" s="15"/>
      <c r="B62" s="11"/>
      <c r="C62" s="11"/>
      <c r="D62" s="12"/>
    </row>
    <row r="63" spans="1:4" ht="11.25" customHeight="1" x14ac:dyDescent="0.25">
      <c r="A63" s="13" t="s">
        <v>152</v>
      </c>
      <c r="B63" s="14">
        <f>SUM(B64)</f>
        <v>0</v>
      </c>
      <c r="C63" s="14">
        <f>SUM(C64)</f>
        <v>0</v>
      </c>
      <c r="D63" s="12"/>
    </row>
    <row r="64" spans="1:4" ht="11.25" customHeight="1" x14ac:dyDescent="0.2">
      <c r="A64" s="15" t="s">
        <v>153</v>
      </c>
      <c r="B64" s="16">
        <v>0</v>
      </c>
      <c r="C64" s="16">
        <v>0</v>
      </c>
      <c r="D64" s="17">
        <v>5610</v>
      </c>
    </row>
    <row r="65" spans="1:8" ht="11.25" customHeight="1" x14ac:dyDescent="0.25">
      <c r="A65" s="18"/>
      <c r="B65" s="11"/>
      <c r="C65" s="11"/>
      <c r="D65" s="12"/>
    </row>
    <row r="66" spans="1:8" ht="11.25" customHeight="1" x14ac:dyDescent="0.25">
      <c r="A66" s="10" t="s">
        <v>154</v>
      </c>
      <c r="B66" s="14">
        <f>B63+B55+B48+B43+B32+B27</f>
        <v>152780564.27000001</v>
      </c>
      <c r="C66" s="19">
        <f>C63+C55+C48+C43+C32+C27</f>
        <v>872856764.70000005</v>
      </c>
      <c r="D66" s="12"/>
      <c r="E66" s="12"/>
    </row>
    <row r="67" spans="1:8" ht="11.25" customHeight="1" x14ac:dyDescent="0.25">
      <c r="A67" s="20"/>
      <c r="B67" s="11"/>
      <c r="C67" s="11"/>
      <c r="D67" s="12"/>
      <c r="E67" s="12"/>
    </row>
    <row r="68" spans="1:8" s="12" customFormat="1" x14ac:dyDescent="0.25">
      <c r="A68" s="10" t="s">
        <v>155</v>
      </c>
      <c r="B68" s="14">
        <f>B24-B66</f>
        <v>189480078.95000002</v>
      </c>
      <c r="C68" s="14">
        <f>C24-C66</f>
        <v>214797048.48000002</v>
      </c>
      <c r="E68" s="8"/>
    </row>
    <row r="69" spans="1:8" s="12" customFormat="1" x14ac:dyDescent="0.25">
      <c r="A69" s="18"/>
      <c r="B69" s="11"/>
      <c r="C69" s="11"/>
      <c r="E69" s="8"/>
    </row>
    <row r="70" spans="1:8" s="22" customFormat="1" x14ac:dyDescent="0.2">
      <c r="A70" s="21"/>
      <c r="B70" s="8"/>
      <c r="C70" s="8"/>
      <c r="D70" s="12"/>
      <c r="E70" s="8"/>
      <c r="F70" s="8"/>
      <c r="G70" s="8"/>
      <c r="H70" s="8"/>
    </row>
    <row r="71" spans="1:8" x14ac:dyDescent="0.25">
      <c r="A71" s="421" t="s">
        <v>156</v>
      </c>
    </row>
  </sheetData>
  <sheetProtection formatCells="0" formatColumns="0" formatRows="0" autoFilter="0"/>
  <mergeCells count="1">
    <mergeCell ref="A1:C1"/>
  </mergeCells>
  <printOptions horizontalCentered="1"/>
  <pageMargins left="0.19685039370078741" right="0.19685039370078741" top="0.19685039370078741" bottom="0.19685039370078741" header="0.31496062992125984" footer="0.31496062992125984"/>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zoomScaleSheetLayoutView="100" workbookViewId="0">
      <selection activeCell="E61" sqref="E61"/>
    </sheetView>
  </sheetViews>
  <sheetFormatPr baseColWidth="10" defaultColWidth="9.28515625" defaultRowHeight="11.25" x14ac:dyDescent="0.25"/>
  <cols>
    <col min="1" max="1" width="44.5703125" style="35" customWidth="1"/>
    <col min="2" max="2" width="13" style="35" bestFit="1" customWidth="1"/>
    <col min="3" max="3" width="13" style="36" bestFit="1" customWidth="1"/>
    <col min="4" max="4" width="39.42578125" style="36" customWidth="1"/>
    <col min="5" max="6" width="13" style="36" bestFit="1" customWidth="1"/>
    <col min="7" max="16384" width="9.28515625" style="8"/>
  </cols>
  <sheetData>
    <row r="1" spans="1:6" ht="45" customHeight="1" x14ac:dyDescent="0.25">
      <c r="A1" s="464" t="s">
        <v>631</v>
      </c>
      <c r="B1" s="465"/>
      <c r="C1" s="465"/>
      <c r="D1" s="465"/>
      <c r="E1" s="465"/>
      <c r="F1" s="466"/>
    </row>
    <row r="2" spans="1:6" x14ac:dyDescent="0.25">
      <c r="A2" s="24" t="s">
        <v>100</v>
      </c>
      <c r="B2" s="24">
        <v>2025</v>
      </c>
      <c r="C2" s="24">
        <v>2024</v>
      </c>
      <c r="D2" s="24" t="s">
        <v>100</v>
      </c>
      <c r="E2" s="24">
        <v>2025</v>
      </c>
      <c r="F2" s="24">
        <v>2024</v>
      </c>
    </row>
    <row r="3" spans="1:6" s="12" customFormat="1" x14ac:dyDescent="0.25">
      <c r="A3" s="10" t="s">
        <v>157</v>
      </c>
      <c r="B3" s="25"/>
      <c r="C3" s="25"/>
      <c r="D3" s="10" t="s">
        <v>158</v>
      </c>
      <c r="E3" s="25"/>
      <c r="F3" s="25"/>
    </row>
    <row r="4" spans="1:6" x14ac:dyDescent="0.25">
      <c r="A4" s="13" t="s">
        <v>159</v>
      </c>
      <c r="B4" s="25"/>
      <c r="C4" s="25"/>
      <c r="D4" s="13" t="s">
        <v>160</v>
      </c>
      <c r="E4" s="25"/>
      <c r="F4" s="25"/>
    </row>
    <row r="5" spans="1:6" x14ac:dyDescent="0.25">
      <c r="A5" s="15" t="s">
        <v>161</v>
      </c>
      <c r="B5" s="26">
        <v>370166223.00999999</v>
      </c>
      <c r="C5" s="26">
        <v>249107081.03999999</v>
      </c>
      <c r="D5" s="15" t="s">
        <v>162</v>
      </c>
      <c r="E5" s="26">
        <v>56107293.600000001</v>
      </c>
      <c r="F5" s="27">
        <v>72872346.129999995</v>
      </c>
    </row>
    <row r="6" spans="1:6" x14ac:dyDescent="0.25">
      <c r="A6" s="15" t="s">
        <v>163</v>
      </c>
      <c r="B6" s="26">
        <v>19505498.699999999</v>
      </c>
      <c r="C6" s="26">
        <v>13867939.210000001</v>
      </c>
      <c r="D6" s="15" t="s">
        <v>164</v>
      </c>
      <c r="E6" s="26">
        <v>0</v>
      </c>
      <c r="F6" s="27">
        <v>0</v>
      </c>
    </row>
    <row r="7" spans="1:6" ht="22.5" x14ac:dyDescent="0.25">
      <c r="A7" s="15" t="s">
        <v>165</v>
      </c>
      <c r="B7" s="26">
        <v>13910746.050000001</v>
      </c>
      <c r="C7" s="26">
        <v>40912150.509999998</v>
      </c>
      <c r="D7" s="15" t="s">
        <v>166</v>
      </c>
      <c r="E7" s="26">
        <v>7209308.4100000001</v>
      </c>
      <c r="F7" s="27">
        <v>1349122.37</v>
      </c>
    </row>
    <row r="8" spans="1:6" x14ac:dyDescent="0.25">
      <c r="A8" s="15" t="s">
        <v>167</v>
      </c>
      <c r="B8" s="26">
        <v>0</v>
      </c>
      <c r="C8" s="26">
        <v>0</v>
      </c>
      <c r="D8" s="15" t="s">
        <v>168</v>
      </c>
      <c r="E8" s="26">
        <v>0</v>
      </c>
      <c r="F8" s="27">
        <v>0</v>
      </c>
    </row>
    <row r="9" spans="1:6" x14ac:dyDescent="0.25">
      <c r="A9" s="15" t="s">
        <v>169</v>
      </c>
      <c r="B9" s="26">
        <v>0</v>
      </c>
      <c r="C9" s="26">
        <v>0</v>
      </c>
      <c r="D9" s="15" t="s">
        <v>170</v>
      </c>
      <c r="E9" s="26">
        <v>0</v>
      </c>
      <c r="F9" s="27">
        <v>0</v>
      </c>
    </row>
    <row r="10" spans="1:6" ht="22.5" x14ac:dyDescent="0.25">
      <c r="A10" s="15" t="s">
        <v>171</v>
      </c>
      <c r="B10" s="26">
        <v>0</v>
      </c>
      <c r="C10" s="26">
        <v>0</v>
      </c>
      <c r="D10" s="15" t="s">
        <v>172</v>
      </c>
      <c r="E10" s="26">
        <v>0</v>
      </c>
      <c r="F10" s="27">
        <v>0</v>
      </c>
    </row>
    <row r="11" spans="1:6" x14ac:dyDescent="0.25">
      <c r="A11" s="15" t="s">
        <v>173</v>
      </c>
      <c r="B11" s="26">
        <v>-16980</v>
      </c>
      <c r="C11" s="26">
        <v>-16980</v>
      </c>
      <c r="D11" s="15" t="s">
        <v>174</v>
      </c>
      <c r="E11" s="26">
        <v>8369190.8399999999</v>
      </c>
      <c r="F11" s="27">
        <v>8369190.8399999999</v>
      </c>
    </row>
    <row r="12" spans="1:6" x14ac:dyDescent="0.25">
      <c r="A12" s="18"/>
      <c r="B12" s="25"/>
      <c r="C12" s="25"/>
      <c r="D12" s="15" t="s">
        <v>175</v>
      </c>
      <c r="E12" s="26">
        <v>0</v>
      </c>
      <c r="F12" s="27">
        <v>0</v>
      </c>
    </row>
    <row r="13" spans="1:6" x14ac:dyDescent="0.25">
      <c r="A13" s="13" t="s">
        <v>176</v>
      </c>
      <c r="B13" s="28">
        <f>SUM(B5:B11)</f>
        <v>403565487.75999999</v>
      </c>
      <c r="C13" s="28">
        <f>SUM(C5:C11)</f>
        <v>303870190.75999999</v>
      </c>
      <c r="D13" s="18"/>
      <c r="E13" s="29"/>
      <c r="F13" s="30"/>
    </row>
    <row r="14" spans="1:6" x14ac:dyDescent="0.25">
      <c r="A14" s="20"/>
      <c r="B14" s="25"/>
      <c r="C14" s="25"/>
      <c r="D14" s="13" t="s">
        <v>177</v>
      </c>
      <c r="E14" s="14">
        <f>SUM(E5:E12)</f>
        <v>71685792.850000009</v>
      </c>
      <c r="F14" s="19">
        <f>SUM(F5:F12)</f>
        <v>82590659.340000004</v>
      </c>
    </row>
    <row r="15" spans="1:6" x14ac:dyDescent="0.25">
      <c r="A15" s="13" t="s">
        <v>178</v>
      </c>
      <c r="B15" s="25"/>
      <c r="C15" s="25"/>
      <c r="D15" s="20"/>
      <c r="E15" s="25"/>
      <c r="F15" s="30"/>
    </row>
    <row r="16" spans="1:6" x14ac:dyDescent="0.25">
      <c r="A16" s="15" t="s">
        <v>179</v>
      </c>
      <c r="B16" s="26">
        <v>4729855.74</v>
      </c>
      <c r="C16" s="26">
        <v>4729855.74</v>
      </c>
      <c r="D16" s="13" t="s">
        <v>180</v>
      </c>
      <c r="E16" s="25"/>
      <c r="F16" s="25"/>
    </row>
    <row r="17" spans="1:6" ht="22.5" x14ac:dyDescent="0.25">
      <c r="A17" s="15" t="s">
        <v>181</v>
      </c>
      <c r="B17" s="26">
        <v>0</v>
      </c>
      <c r="C17" s="26">
        <v>0</v>
      </c>
      <c r="D17" s="15" t="s">
        <v>182</v>
      </c>
      <c r="E17" s="26">
        <v>0</v>
      </c>
      <c r="F17" s="27">
        <v>0</v>
      </c>
    </row>
    <row r="18" spans="1:6" ht="22.5" x14ac:dyDescent="0.25">
      <c r="A18" s="15" t="s">
        <v>183</v>
      </c>
      <c r="B18" s="26">
        <v>2506855653.4200001</v>
      </c>
      <c r="C18" s="26">
        <v>2446900046.1599998</v>
      </c>
      <c r="D18" s="15" t="s">
        <v>184</v>
      </c>
      <c r="E18" s="26">
        <v>0</v>
      </c>
      <c r="F18" s="27">
        <v>0</v>
      </c>
    </row>
    <row r="19" spans="1:6" x14ac:dyDescent="0.25">
      <c r="A19" s="15" t="s">
        <v>185</v>
      </c>
      <c r="B19" s="26">
        <v>488807348.57999998</v>
      </c>
      <c r="C19" s="26">
        <v>474753919.82999998</v>
      </c>
      <c r="D19" s="15" t="s">
        <v>186</v>
      </c>
      <c r="E19" s="26">
        <v>40166521.710000001</v>
      </c>
      <c r="F19" s="27">
        <v>48573468.270000003</v>
      </c>
    </row>
    <row r="20" spans="1:6" x14ac:dyDescent="0.25">
      <c r="A20" s="15" t="s">
        <v>187</v>
      </c>
      <c r="B20" s="26">
        <v>13335260.560000001</v>
      </c>
      <c r="C20" s="26">
        <v>13335260.560000001</v>
      </c>
      <c r="D20" s="15" t="s">
        <v>188</v>
      </c>
      <c r="E20" s="26">
        <v>0</v>
      </c>
      <c r="F20" s="27">
        <v>0</v>
      </c>
    </row>
    <row r="21" spans="1:6" ht="22.5" x14ac:dyDescent="0.25">
      <c r="A21" s="15" t="s">
        <v>189</v>
      </c>
      <c r="B21" s="26">
        <v>-316656845.81</v>
      </c>
      <c r="C21" s="26">
        <v>-316656845.81</v>
      </c>
      <c r="D21" s="15" t="s">
        <v>190</v>
      </c>
      <c r="E21" s="26">
        <v>0</v>
      </c>
      <c r="F21" s="27">
        <v>0</v>
      </c>
    </row>
    <row r="22" spans="1:6" x14ac:dyDescent="0.25">
      <c r="A22" s="15" t="s">
        <v>191</v>
      </c>
      <c r="B22" s="26">
        <v>1232245.98</v>
      </c>
      <c r="C22" s="26">
        <v>1232245.98</v>
      </c>
      <c r="D22" s="15" t="s">
        <v>192</v>
      </c>
      <c r="E22" s="26">
        <v>0</v>
      </c>
      <c r="F22" s="27">
        <v>0</v>
      </c>
    </row>
    <row r="23" spans="1:6" ht="22.5" x14ac:dyDescent="0.25">
      <c r="A23" s="15" t="s">
        <v>193</v>
      </c>
      <c r="B23" s="26">
        <v>0</v>
      </c>
      <c r="C23" s="26">
        <v>0</v>
      </c>
      <c r="D23" s="18"/>
      <c r="E23" s="25"/>
      <c r="F23" s="30"/>
    </row>
    <row r="24" spans="1:6" x14ac:dyDescent="0.25">
      <c r="A24" s="15" t="s">
        <v>194</v>
      </c>
      <c r="B24" s="26">
        <v>0</v>
      </c>
      <c r="C24" s="26">
        <v>0</v>
      </c>
      <c r="D24" s="13" t="s">
        <v>195</v>
      </c>
      <c r="E24" s="28">
        <f>SUM(E17:E22)</f>
        <v>40166521.710000001</v>
      </c>
      <c r="F24" s="19">
        <f>SUM(F17:F22)</f>
        <v>48573468.270000003</v>
      </c>
    </row>
    <row r="25" spans="1:6" s="12" customFormat="1" x14ac:dyDescent="0.25">
      <c r="A25" s="18"/>
      <c r="B25" s="25"/>
      <c r="C25" s="25"/>
      <c r="D25" s="18"/>
      <c r="E25" s="25"/>
      <c r="F25" s="30"/>
    </row>
    <row r="26" spans="1:6" x14ac:dyDescent="0.25">
      <c r="A26" s="13" t="s">
        <v>196</v>
      </c>
      <c r="B26" s="28">
        <f>SUM(B16:B24)</f>
        <v>2698303518.4699998</v>
      </c>
      <c r="C26" s="28">
        <f>SUM(C16:C24)</f>
        <v>2624294482.4599996</v>
      </c>
      <c r="D26" s="31" t="s">
        <v>197</v>
      </c>
      <c r="E26" s="28">
        <f>SUM(E24+E14)</f>
        <v>111852314.56</v>
      </c>
      <c r="F26" s="19">
        <f>SUM(F14+F24)</f>
        <v>131164127.61000001</v>
      </c>
    </row>
    <row r="27" spans="1:6" x14ac:dyDescent="0.25">
      <c r="A27" s="20"/>
      <c r="B27" s="25"/>
      <c r="C27" s="25"/>
      <c r="D27" s="20"/>
      <c r="E27" s="25"/>
      <c r="F27" s="30"/>
    </row>
    <row r="28" spans="1:6" x14ac:dyDescent="0.25">
      <c r="A28" s="13" t="s">
        <v>198</v>
      </c>
      <c r="B28" s="28">
        <f>B13+B26</f>
        <v>3101869006.2299995</v>
      </c>
      <c r="C28" s="28">
        <f>C13+C26</f>
        <v>2928164673.2199993</v>
      </c>
      <c r="D28" s="10" t="s">
        <v>199</v>
      </c>
      <c r="E28" s="25"/>
      <c r="F28" s="25"/>
    </row>
    <row r="29" spans="1:6" x14ac:dyDescent="0.25">
      <c r="A29" s="32"/>
      <c r="B29" s="33"/>
      <c r="C29" s="30"/>
      <c r="D29" s="20"/>
      <c r="E29" s="25"/>
      <c r="F29" s="25"/>
    </row>
    <row r="30" spans="1:6" x14ac:dyDescent="0.25">
      <c r="A30" s="32"/>
      <c r="B30" s="33"/>
      <c r="C30" s="30"/>
      <c r="D30" s="13" t="s">
        <v>200</v>
      </c>
      <c r="E30" s="28">
        <f>SUM(E31:E33)</f>
        <v>479763120.51999998</v>
      </c>
      <c r="F30" s="19">
        <f>SUM(F31:F33)</f>
        <v>479763120.51999998</v>
      </c>
    </row>
    <row r="31" spans="1:6" x14ac:dyDescent="0.25">
      <c r="A31" s="32"/>
      <c r="B31" s="33"/>
      <c r="C31" s="30"/>
      <c r="D31" s="15" t="s">
        <v>137</v>
      </c>
      <c r="E31" s="26">
        <v>479763120.51999998</v>
      </c>
      <c r="F31" s="27">
        <v>479763120.51999998</v>
      </c>
    </row>
    <row r="32" spans="1:6" x14ac:dyDescent="0.25">
      <c r="A32" s="32"/>
      <c r="B32" s="33"/>
      <c r="C32" s="30"/>
      <c r="D32" s="15" t="s">
        <v>201</v>
      </c>
      <c r="E32" s="26">
        <v>0</v>
      </c>
      <c r="F32" s="27">
        <v>0</v>
      </c>
    </row>
    <row r="33" spans="1:6" x14ac:dyDescent="0.25">
      <c r="A33" s="32"/>
      <c r="B33" s="33"/>
      <c r="C33" s="30"/>
      <c r="D33" s="15" t="s">
        <v>202</v>
      </c>
      <c r="E33" s="26">
        <v>0</v>
      </c>
      <c r="F33" s="27">
        <v>0</v>
      </c>
    </row>
    <row r="34" spans="1:6" x14ac:dyDescent="0.25">
      <c r="A34" s="32"/>
      <c r="B34" s="33"/>
      <c r="C34" s="30"/>
      <c r="D34" s="18"/>
      <c r="E34" s="25"/>
      <c r="F34" s="30"/>
    </row>
    <row r="35" spans="1:6" x14ac:dyDescent="0.25">
      <c r="A35" s="32"/>
      <c r="B35" s="33"/>
      <c r="C35" s="30"/>
      <c r="D35" s="13" t="s">
        <v>203</v>
      </c>
      <c r="E35" s="28">
        <f>SUM(E36:E40)</f>
        <v>2510253571.1499996</v>
      </c>
      <c r="F35" s="19">
        <f>SUM(F36:F40)</f>
        <v>2317237425.0899997</v>
      </c>
    </row>
    <row r="36" spans="1:6" x14ac:dyDescent="0.25">
      <c r="A36" s="32"/>
      <c r="B36" s="33"/>
      <c r="C36" s="30"/>
      <c r="D36" s="15" t="s">
        <v>204</v>
      </c>
      <c r="E36" s="26">
        <v>189480078.94999999</v>
      </c>
      <c r="F36" s="27">
        <v>214797048.47999999</v>
      </c>
    </row>
    <row r="37" spans="1:6" x14ac:dyDescent="0.25">
      <c r="A37" s="32"/>
      <c r="B37" s="33"/>
      <c r="C37" s="30"/>
      <c r="D37" s="15" t="s">
        <v>205</v>
      </c>
      <c r="E37" s="26">
        <v>2320773492.1999998</v>
      </c>
      <c r="F37" s="27">
        <v>2102440376.6099999</v>
      </c>
    </row>
    <row r="38" spans="1:6" x14ac:dyDescent="0.25">
      <c r="A38" s="32"/>
      <c r="B38" s="33"/>
      <c r="C38" s="30"/>
      <c r="D38" s="15" t="s">
        <v>206</v>
      </c>
      <c r="E38" s="26">
        <v>0</v>
      </c>
      <c r="F38" s="27">
        <v>0</v>
      </c>
    </row>
    <row r="39" spans="1:6" x14ac:dyDescent="0.25">
      <c r="A39" s="32"/>
      <c r="B39" s="33"/>
      <c r="C39" s="30"/>
      <c r="D39" s="15" t="s">
        <v>207</v>
      </c>
      <c r="E39" s="26">
        <v>0</v>
      </c>
      <c r="F39" s="27">
        <v>0</v>
      </c>
    </row>
    <row r="40" spans="1:6" ht="22.5" x14ac:dyDescent="0.25">
      <c r="A40" s="32"/>
      <c r="B40" s="33"/>
      <c r="C40" s="30"/>
      <c r="D40" s="15" t="s">
        <v>208</v>
      </c>
      <c r="E40" s="26">
        <v>0</v>
      </c>
      <c r="F40" s="27">
        <v>0</v>
      </c>
    </row>
    <row r="41" spans="1:6" x14ac:dyDescent="0.25">
      <c r="A41" s="32"/>
      <c r="B41" s="33"/>
      <c r="C41" s="30"/>
      <c r="D41" s="18"/>
      <c r="E41" s="25"/>
      <c r="F41" s="30"/>
    </row>
    <row r="42" spans="1:6" ht="22.5" x14ac:dyDescent="0.25">
      <c r="A42" s="32"/>
      <c r="B42" s="33"/>
      <c r="C42" s="30"/>
      <c r="D42" s="13" t="s">
        <v>209</v>
      </c>
      <c r="E42" s="28">
        <f>SUM(E43:E44)</f>
        <v>0</v>
      </c>
      <c r="F42" s="19">
        <f>SUM(F43:F44)</f>
        <v>0</v>
      </c>
    </row>
    <row r="43" spans="1:6" x14ac:dyDescent="0.25">
      <c r="A43" s="32"/>
      <c r="B43" s="33"/>
      <c r="C43" s="30"/>
      <c r="D43" s="15" t="s">
        <v>210</v>
      </c>
      <c r="E43" s="26">
        <v>0</v>
      </c>
      <c r="F43" s="27">
        <v>0</v>
      </c>
    </row>
    <row r="44" spans="1:6" ht="22.5" x14ac:dyDescent="0.25">
      <c r="A44" s="32"/>
      <c r="B44" s="33"/>
      <c r="C44" s="30"/>
      <c r="D44" s="15" t="s">
        <v>211</v>
      </c>
      <c r="E44" s="26">
        <v>0</v>
      </c>
      <c r="F44" s="27">
        <v>0</v>
      </c>
    </row>
    <row r="45" spans="1:6" x14ac:dyDescent="0.25">
      <c r="A45" s="32"/>
      <c r="B45" s="33"/>
      <c r="C45" s="30"/>
      <c r="D45" s="18"/>
      <c r="E45" s="25"/>
      <c r="F45" s="30"/>
    </row>
    <row r="46" spans="1:6" x14ac:dyDescent="0.25">
      <c r="A46" s="32"/>
      <c r="B46" s="33"/>
      <c r="C46" s="30"/>
      <c r="D46" s="13" t="s">
        <v>212</v>
      </c>
      <c r="E46" s="28">
        <f>SUM(E42+E35+E30)</f>
        <v>2990016691.6699996</v>
      </c>
      <c r="F46" s="19">
        <f>SUM(F42+F35+F30)</f>
        <v>2797000545.6099997</v>
      </c>
    </row>
    <row r="47" spans="1:6" x14ac:dyDescent="0.25">
      <c r="A47" s="32"/>
      <c r="B47" s="33"/>
      <c r="C47" s="30"/>
      <c r="D47" s="20"/>
      <c r="E47" s="25"/>
      <c r="F47" s="30"/>
    </row>
    <row r="48" spans="1:6" ht="22.5" x14ac:dyDescent="0.25">
      <c r="A48" s="32"/>
      <c r="B48" s="33"/>
      <c r="C48" s="30"/>
      <c r="D48" s="13" t="s">
        <v>213</v>
      </c>
      <c r="E48" s="28">
        <f>E46+E26</f>
        <v>3101869006.2299995</v>
      </c>
      <c r="F48" s="28">
        <f>F46+F26</f>
        <v>2928164673.2199998</v>
      </c>
    </row>
    <row r="49" spans="1:6" x14ac:dyDescent="0.25">
      <c r="A49" s="32"/>
      <c r="B49" s="33"/>
      <c r="C49" s="33"/>
      <c r="D49" s="34"/>
      <c r="E49" s="30"/>
      <c r="F49" s="30"/>
    </row>
    <row r="51" spans="1:6" ht="12.75" x14ac:dyDescent="0.25">
      <c r="A51" s="23" t="s">
        <v>156</v>
      </c>
    </row>
  </sheetData>
  <sheetProtection formatCells="0" formatColumns="0" formatRows="0" autoFilter="0"/>
  <mergeCells count="1">
    <mergeCell ref="A1:F1"/>
  </mergeCells>
  <printOptions horizontalCentered="1"/>
  <pageMargins left="0.19685039370078741" right="0.19685039370078741" top="0.19685039370078741" bottom="0.19685039370078741" header="0.31496062992125984" footer="0.31496062992125984"/>
  <pageSetup scale="9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I27" sqref="I27"/>
    </sheetView>
  </sheetViews>
  <sheetFormatPr baseColWidth="10" defaultColWidth="9.28515625" defaultRowHeight="11.25" x14ac:dyDescent="0.25"/>
  <cols>
    <col min="1" max="1" width="45" style="35" customWidth="1"/>
    <col min="2" max="2" width="14" style="36" customWidth="1"/>
    <col min="3" max="3" width="13.7109375" style="36" customWidth="1"/>
    <col min="4" max="4" width="14.42578125" style="36" customWidth="1"/>
    <col min="5" max="5" width="15.140625" style="36" customWidth="1"/>
    <col min="6" max="6" width="13.5703125" style="36" customWidth="1"/>
    <col min="7" max="16384" width="9.28515625" style="8"/>
  </cols>
  <sheetData>
    <row r="1" spans="1:6" ht="45" customHeight="1" x14ac:dyDescent="0.25">
      <c r="A1" s="461" t="s">
        <v>640</v>
      </c>
      <c r="B1" s="462"/>
      <c r="C1" s="462"/>
      <c r="D1" s="462"/>
      <c r="E1" s="462"/>
      <c r="F1" s="463"/>
    </row>
    <row r="2" spans="1:6" s="35" customFormat="1" ht="60.75" customHeight="1" x14ac:dyDescent="0.25">
      <c r="A2" s="37" t="s">
        <v>100</v>
      </c>
      <c r="B2" s="38" t="s">
        <v>214</v>
      </c>
      <c r="C2" s="38" t="s">
        <v>215</v>
      </c>
      <c r="D2" s="38" t="s">
        <v>216</v>
      </c>
      <c r="E2" s="38" t="s">
        <v>217</v>
      </c>
      <c r="F2" s="38" t="s">
        <v>218</v>
      </c>
    </row>
    <row r="3" spans="1:6" s="35" customFormat="1" ht="11.25" customHeight="1" x14ac:dyDescent="0.25">
      <c r="A3" s="39"/>
      <c r="B3" s="40"/>
      <c r="C3" s="40"/>
      <c r="D3" s="40"/>
      <c r="E3" s="40"/>
      <c r="F3" s="40"/>
    </row>
    <row r="4" spans="1:6" ht="11.25" customHeight="1" x14ac:dyDescent="0.2">
      <c r="A4" s="41" t="s">
        <v>632</v>
      </c>
      <c r="B4" s="42">
        <f>SUM(B5:B7)</f>
        <v>479763120.51999998</v>
      </c>
      <c r="C4" s="40"/>
      <c r="D4" s="40"/>
      <c r="E4" s="40"/>
      <c r="F4" s="42">
        <f>SUM(B4:E4)</f>
        <v>479763120.51999998</v>
      </c>
    </row>
    <row r="5" spans="1:6" ht="11.25" customHeight="1" x14ac:dyDescent="0.2">
      <c r="A5" s="43" t="s">
        <v>137</v>
      </c>
      <c r="B5" s="44">
        <v>479763120.51999998</v>
      </c>
      <c r="C5" s="40"/>
      <c r="D5" s="40"/>
      <c r="E5" s="40"/>
      <c r="F5" s="42">
        <f>SUM(B5:E5)</f>
        <v>479763120.51999998</v>
      </c>
    </row>
    <row r="6" spans="1:6" ht="11.25" customHeight="1" x14ac:dyDescent="0.2">
      <c r="A6" s="43" t="s">
        <v>201</v>
      </c>
      <c r="B6" s="44">
        <v>0</v>
      </c>
      <c r="C6" s="40"/>
      <c r="D6" s="40"/>
      <c r="E6" s="40"/>
      <c r="F6" s="42">
        <f>SUM(B6:E6)</f>
        <v>0</v>
      </c>
    </row>
    <row r="7" spans="1:6" ht="11.25" customHeight="1" x14ac:dyDescent="0.2">
      <c r="A7" s="43" t="s">
        <v>202</v>
      </c>
      <c r="B7" s="44">
        <v>0</v>
      </c>
      <c r="C7" s="40"/>
      <c r="D7" s="40"/>
      <c r="E7" s="40"/>
      <c r="F7" s="42">
        <f>SUM(B7:E7)</f>
        <v>0</v>
      </c>
    </row>
    <row r="8" spans="1:6" ht="11.25" customHeight="1" x14ac:dyDescent="0.25">
      <c r="A8" s="45"/>
      <c r="B8" s="40"/>
      <c r="C8" s="40"/>
      <c r="D8" s="40"/>
      <c r="E8" s="40"/>
      <c r="F8" s="40"/>
    </row>
    <row r="9" spans="1:6" ht="11.25" customHeight="1" x14ac:dyDescent="0.2">
      <c r="A9" s="41" t="s">
        <v>633</v>
      </c>
      <c r="B9" s="40"/>
      <c r="C9" s="42">
        <f>SUM(C10:C14)</f>
        <v>2102440376.6099999</v>
      </c>
      <c r="D9" s="42">
        <f>D10</f>
        <v>214797048.47999999</v>
      </c>
      <c r="E9" s="40"/>
      <c r="F9" s="42">
        <f t="shared" ref="F9:F14" si="0">SUM(B9:E9)</f>
        <v>2317237425.0899997</v>
      </c>
    </row>
    <row r="10" spans="1:6" ht="11.25" customHeight="1" x14ac:dyDescent="0.2">
      <c r="A10" s="43" t="s">
        <v>155</v>
      </c>
      <c r="B10" s="40"/>
      <c r="C10" s="40"/>
      <c r="D10" s="44">
        <v>214797048.47999999</v>
      </c>
      <c r="E10" s="40"/>
      <c r="F10" s="42">
        <f t="shared" si="0"/>
        <v>214797048.47999999</v>
      </c>
    </row>
    <row r="11" spans="1:6" ht="11.25" customHeight="1" x14ac:dyDescent="0.2">
      <c r="A11" s="43" t="s">
        <v>205</v>
      </c>
      <c r="B11" s="40"/>
      <c r="C11" s="44">
        <v>2102440376.6099999</v>
      </c>
      <c r="D11" s="40"/>
      <c r="E11" s="40"/>
      <c r="F11" s="42">
        <f t="shared" si="0"/>
        <v>2102440376.6099999</v>
      </c>
    </row>
    <row r="12" spans="1:6" ht="11.25" customHeight="1" x14ac:dyDescent="0.2">
      <c r="A12" s="43" t="s">
        <v>206</v>
      </c>
      <c r="B12" s="40"/>
      <c r="C12" s="44">
        <v>0</v>
      </c>
      <c r="D12" s="40"/>
      <c r="E12" s="40"/>
      <c r="F12" s="42">
        <f t="shared" si="0"/>
        <v>0</v>
      </c>
    </row>
    <row r="13" spans="1:6" ht="11.25" customHeight="1" x14ac:dyDescent="0.2">
      <c r="A13" s="43" t="s">
        <v>207</v>
      </c>
      <c r="B13" s="40"/>
      <c r="C13" s="44">
        <v>0</v>
      </c>
      <c r="D13" s="40"/>
      <c r="E13" s="40"/>
      <c r="F13" s="42">
        <f t="shared" si="0"/>
        <v>0</v>
      </c>
    </row>
    <row r="14" spans="1:6" ht="11.25" customHeight="1" x14ac:dyDescent="0.2">
      <c r="A14" s="43" t="s">
        <v>208</v>
      </c>
      <c r="B14" s="40"/>
      <c r="C14" s="44">
        <v>0</v>
      </c>
      <c r="D14" s="40"/>
      <c r="E14" s="40"/>
      <c r="F14" s="42">
        <f t="shared" si="0"/>
        <v>0</v>
      </c>
    </row>
    <row r="15" spans="1:6" ht="11.25" customHeight="1" x14ac:dyDescent="0.25">
      <c r="A15" s="45"/>
      <c r="B15" s="40"/>
      <c r="C15" s="40"/>
      <c r="D15" s="40"/>
      <c r="E15" s="40"/>
      <c r="F15" s="40"/>
    </row>
    <row r="16" spans="1:6" ht="22.5" x14ac:dyDescent="0.2">
      <c r="A16" s="41" t="s">
        <v>634</v>
      </c>
      <c r="B16" s="40"/>
      <c r="C16" s="40"/>
      <c r="D16" s="40"/>
      <c r="E16" s="42">
        <f>SUM(E17:E18)</f>
        <v>0</v>
      </c>
      <c r="F16" s="42">
        <f>SUM(B16:E16)</f>
        <v>0</v>
      </c>
    </row>
    <row r="17" spans="1:6" ht="11.25" customHeight="1" x14ac:dyDescent="0.2">
      <c r="A17" s="43" t="s">
        <v>210</v>
      </c>
      <c r="B17" s="40"/>
      <c r="C17" s="40"/>
      <c r="D17" s="40"/>
      <c r="E17" s="44">
        <v>0</v>
      </c>
      <c r="F17" s="42">
        <f>SUM(B17:E17)</f>
        <v>0</v>
      </c>
    </row>
    <row r="18" spans="1:6" ht="11.25" customHeight="1" x14ac:dyDescent="0.2">
      <c r="A18" s="43" t="s">
        <v>211</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635</v>
      </c>
      <c r="B20" s="42">
        <f>B4</f>
        <v>479763120.51999998</v>
      </c>
      <c r="C20" s="42">
        <f>C9</f>
        <v>2102440376.6099999</v>
      </c>
      <c r="D20" s="42">
        <f>D9</f>
        <v>214797048.47999999</v>
      </c>
      <c r="E20" s="42">
        <f>E16</f>
        <v>0</v>
      </c>
      <c r="F20" s="42">
        <f>SUM(B20:E20)</f>
        <v>2797000545.6100001</v>
      </c>
    </row>
    <row r="21" spans="1:6" ht="11.25" customHeight="1" x14ac:dyDescent="0.25">
      <c r="A21" s="46"/>
      <c r="B21" s="40"/>
      <c r="C21" s="40"/>
      <c r="D21" s="40"/>
      <c r="E21" s="40"/>
      <c r="F21" s="40"/>
    </row>
    <row r="22" spans="1:6" ht="11.25" customHeight="1" x14ac:dyDescent="0.2">
      <c r="A22" s="41" t="s">
        <v>636</v>
      </c>
      <c r="B22" s="42">
        <f>SUM(B23:B25)</f>
        <v>0</v>
      </c>
      <c r="C22" s="40"/>
      <c r="D22" s="40"/>
      <c r="E22" s="40"/>
      <c r="F22" s="42">
        <f>SUM(B22:E22)</f>
        <v>0</v>
      </c>
    </row>
    <row r="23" spans="1:6" ht="11.25" customHeight="1" x14ac:dyDescent="0.2">
      <c r="A23" s="43" t="s">
        <v>137</v>
      </c>
      <c r="B23" s="44">
        <v>0</v>
      </c>
      <c r="C23" s="40"/>
      <c r="D23" s="40"/>
      <c r="E23" s="40"/>
      <c r="F23" s="42">
        <f>SUM(B23:E23)</f>
        <v>0</v>
      </c>
    </row>
    <row r="24" spans="1:6" ht="11.25" customHeight="1" x14ac:dyDescent="0.2">
      <c r="A24" s="43" t="s">
        <v>201</v>
      </c>
      <c r="B24" s="44">
        <v>0</v>
      </c>
      <c r="C24" s="40"/>
      <c r="D24" s="40"/>
      <c r="E24" s="40"/>
      <c r="F24" s="42">
        <f>SUM(B24:E24)</f>
        <v>0</v>
      </c>
    </row>
    <row r="25" spans="1:6" ht="11.25" customHeight="1" x14ac:dyDescent="0.2">
      <c r="A25" s="43" t="s">
        <v>202</v>
      </c>
      <c r="B25" s="44">
        <v>0</v>
      </c>
      <c r="C25" s="40"/>
      <c r="D25" s="40"/>
      <c r="E25" s="40"/>
      <c r="F25" s="42">
        <f>SUM(B25:E25)</f>
        <v>0</v>
      </c>
    </row>
    <row r="26" spans="1:6" ht="11.25" customHeight="1" x14ac:dyDescent="0.25">
      <c r="A26" s="45"/>
      <c r="B26" s="40"/>
      <c r="C26" s="40"/>
      <c r="D26" s="40"/>
      <c r="E26" s="40"/>
      <c r="F26" s="40"/>
    </row>
    <row r="27" spans="1:6" ht="22.5" x14ac:dyDescent="0.2">
      <c r="A27" s="41" t="s">
        <v>637</v>
      </c>
      <c r="B27" s="40"/>
      <c r="C27" s="42">
        <f>C29</f>
        <v>218333115.59</v>
      </c>
      <c r="D27" s="42">
        <f>SUM(D28:D32)</f>
        <v>-25316969.530000001</v>
      </c>
      <c r="E27" s="40"/>
      <c r="F27" s="42">
        <f t="shared" ref="F27:F32" si="1">SUM(B27:E27)</f>
        <v>193016146.06</v>
      </c>
    </row>
    <row r="28" spans="1:6" ht="11.25" customHeight="1" x14ac:dyDescent="0.2">
      <c r="A28" s="43" t="s">
        <v>155</v>
      </c>
      <c r="B28" s="40"/>
      <c r="C28" s="40"/>
      <c r="D28" s="44">
        <v>189480078.94999999</v>
      </c>
      <c r="E28" s="40"/>
      <c r="F28" s="42">
        <f t="shared" si="1"/>
        <v>189480078.94999999</v>
      </c>
    </row>
    <row r="29" spans="1:6" ht="11.25" customHeight="1" x14ac:dyDescent="0.2">
      <c r="A29" s="43" t="s">
        <v>205</v>
      </c>
      <c r="B29" s="40"/>
      <c r="C29" s="44">
        <v>218333115.59</v>
      </c>
      <c r="D29" s="44">
        <v>-214797048.47999999</v>
      </c>
      <c r="E29" s="40"/>
      <c r="F29" s="42">
        <f t="shared" si="1"/>
        <v>3536067.1100000143</v>
      </c>
    </row>
    <row r="30" spans="1:6" ht="11.25" customHeight="1" x14ac:dyDescent="0.2">
      <c r="A30" s="43" t="s">
        <v>206</v>
      </c>
      <c r="B30" s="40"/>
      <c r="C30" s="40"/>
      <c r="D30" s="47">
        <v>0</v>
      </c>
      <c r="E30" s="40"/>
      <c r="F30" s="42">
        <f t="shared" si="1"/>
        <v>0</v>
      </c>
    </row>
    <row r="31" spans="1:6" ht="11.25" customHeight="1" x14ac:dyDescent="0.2">
      <c r="A31" s="43" t="s">
        <v>207</v>
      </c>
      <c r="B31" s="40"/>
      <c r="C31" s="40"/>
      <c r="D31" s="47">
        <v>0</v>
      </c>
      <c r="E31" s="40"/>
      <c r="F31" s="42">
        <f t="shared" si="1"/>
        <v>0</v>
      </c>
    </row>
    <row r="32" spans="1:6" ht="11.25" customHeight="1" x14ac:dyDescent="0.2">
      <c r="A32" s="43" t="s">
        <v>208</v>
      </c>
      <c r="B32" s="40"/>
      <c r="C32" s="40"/>
      <c r="D32" s="47">
        <v>0</v>
      </c>
      <c r="E32" s="40"/>
      <c r="F32" s="42">
        <f t="shared" si="1"/>
        <v>0</v>
      </c>
    </row>
    <row r="33" spans="1:6" ht="11.25" customHeight="1" x14ac:dyDescent="0.25">
      <c r="A33" s="45"/>
      <c r="B33" s="40"/>
      <c r="C33" s="40"/>
      <c r="D33" s="40"/>
      <c r="E33" s="40"/>
      <c r="F33" s="40"/>
    </row>
    <row r="34" spans="1:6" ht="33.75" x14ac:dyDescent="0.2">
      <c r="A34" s="41" t="s">
        <v>638</v>
      </c>
      <c r="B34" s="40"/>
      <c r="C34" s="40"/>
      <c r="D34" s="40"/>
      <c r="E34" s="42">
        <f>SUM(E35:E36)</f>
        <v>0</v>
      </c>
      <c r="F34" s="42">
        <f>SUM(B34:E34)</f>
        <v>0</v>
      </c>
    </row>
    <row r="35" spans="1:6" ht="11.25" customHeight="1" x14ac:dyDescent="0.2">
      <c r="A35" s="43" t="s">
        <v>210</v>
      </c>
      <c r="B35" s="40"/>
      <c r="C35" s="40"/>
      <c r="D35" s="40"/>
      <c r="E35" s="44">
        <v>0</v>
      </c>
      <c r="F35" s="42">
        <f>SUM(B35:E35)</f>
        <v>0</v>
      </c>
    </row>
    <row r="36" spans="1:6" ht="11.25" customHeight="1" x14ac:dyDescent="0.2">
      <c r="A36" s="43" t="s">
        <v>211</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639</v>
      </c>
      <c r="B38" s="48">
        <f>B20+B22</f>
        <v>479763120.51999998</v>
      </c>
      <c r="C38" s="48">
        <f>+C20+C27</f>
        <v>2320773492.1999998</v>
      </c>
      <c r="D38" s="48">
        <f>D20+D27</f>
        <v>189480078.94999999</v>
      </c>
      <c r="E38" s="48">
        <f>+E20+E34</f>
        <v>0</v>
      </c>
      <c r="F38" s="48">
        <f>SUM(B38:E38)</f>
        <v>2990016691.6699996</v>
      </c>
    </row>
    <row r="39" spans="1:6" x14ac:dyDescent="0.25">
      <c r="A39" s="49"/>
      <c r="B39" s="50"/>
      <c r="C39" s="50"/>
      <c r="D39" s="50"/>
      <c r="E39" s="50"/>
      <c r="F39" s="50"/>
    </row>
    <row r="40" spans="1:6" x14ac:dyDescent="0.25">
      <c r="A40" s="421" t="s">
        <v>156</v>
      </c>
    </row>
  </sheetData>
  <sheetProtection formatCells="0" formatColumns="0" formatRows="0" autoFilter="0"/>
  <mergeCells count="1">
    <mergeCell ref="A1:F1"/>
  </mergeCells>
  <pageMargins left="0.31496062992125984" right="0.31496062992125984" top="0.35433070866141736" bottom="0.35433070866141736" header="0.31496062992125984" footer="0.31496062992125984"/>
  <pageSetup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zoomScaleNormal="100" zoomScaleSheetLayoutView="80" workbookViewId="0">
      <selection activeCell="G11" sqref="G11"/>
    </sheetView>
  </sheetViews>
  <sheetFormatPr baseColWidth="10" defaultColWidth="9.28515625" defaultRowHeight="11.25" x14ac:dyDescent="0.25"/>
  <cols>
    <col min="1" max="1" width="57" style="35" customWidth="1"/>
    <col min="2" max="2" width="16.85546875" style="35" customWidth="1"/>
    <col min="3" max="3" width="16.5703125" style="36" customWidth="1"/>
    <col min="4" max="4" width="7.140625" style="8" customWidth="1"/>
    <col min="5" max="16384" width="9.28515625" style="8"/>
  </cols>
  <sheetData>
    <row r="1" spans="1:3" ht="45" customHeight="1" x14ac:dyDescent="0.25">
      <c r="A1" s="461" t="s">
        <v>641</v>
      </c>
      <c r="B1" s="462"/>
      <c r="C1" s="463"/>
    </row>
    <row r="2" spans="1:3" s="53" customFormat="1" ht="15" customHeight="1" x14ac:dyDescent="0.25">
      <c r="A2" s="51" t="s">
        <v>100</v>
      </c>
      <c r="B2" s="52" t="s">
        <v>219</v>
      </c>
      <c r="C2" s="52" t="s">
        <v>220</v>
      </c>
    </row>
    <row r="3" spans="1:3" s="12" customFormat="1" ht="11.25" customHeight="1" x14ac:dyDescent="0.25">
      <c r="A3" s="41" t="s">
        <v>157</v>
      </c>
      <c r="B3" s="54">
        <f>B4+B13</f>
        <v>27001404.460000001</v>
      </c>
      <c r="C3" s="54">
        <f>C4+C13</f>
        <v>200705737.46999997</v>
      </c>
    </row>
    <row r="4" spans="1:3" ht="11.25" customHeight="1" x14ac:dyDescent="0.25">
      <c r="A4" s="55" t="s">
        <v>159</v>
      </c>
      <c r="B4" s="54">
        <f>SUM(B5:B11)</f>
        <v>27001404.460000001</v>
      </c>
      <c r="C4" s="54">
        <f>SUM(C5:C11)</f>
        <v>126696701.45999999</v>
      </c>
    </row>
    <row r="5" spans="1:3" ht="11.25" customHeight="1" x14ac:dyDescent="0.25">
      <c r="A5" s="56" t="s">
        <v>161</v>
      </c>
      <c r="B5" s="57">
        <v>0</v>
      </c>
      <c r="C5" s="57">
        <v>121059141.97</v>
      </c>
    </row>
    <row r="6" spans="1:3" ht="11.25" customHeight="1" x14ac:dyDescent="0.25">
      <c r="A6" s="56" t="s">
        <v>163</v>
      </c>
      <c r="B6" s="57">
        <v>0</v>
      </c>
      <c r="C6" s="57">
        <v>5637559.4900000002</v>
      </c>
    </row>
    <row r="7" spans="1:3" ht="11.25" customHeight="1" x14ac:dyDescent="0.25">
      <c r="A7" s="56" t="s">
        <v>165</v>
      </c>
      <c r="B7" s="57">
        <v>27001404.460000001</v>
      </c>
      <c r="C7" s="57">
        <v>0</v>
      </c>
    </row>
    <row r="8" spans="1:3" ht="11.25" customHeight="1" x14ac:dyDescent="0.25">
      <c r="A8" s="56" t="s">
        <v>167</v>
      </c>
      <c r="B8" s="57">
        <v>0</v>
      </c>
      <c r="C8" s="57">
        <v>0</v>
      </c>
    </row>
    <row r="9" spans="1:3" ht="11.25" customHeight="1" x14ac:dyDescent="0.25">
      <c r="A9" s="56" t="s">
        <v>169</v>
      </c>
      <c r="B9" s="57">
        <v>0</v>
      </c>
      <c r="C9" s="57">
        <v>0</v>
      </c>
    </row>
    <row r="10" spans="1:3" ht="11.25" customHeight="1" x14ac:dyDescent="0.25">
      <c r="A10" s="56" t="s">
        <v>171</v>
      </c>
      <c r="B10" s="57">
        <v>0</v>
      </c>
      <c r="C10" s="57">
        <v>0</v>
      </c>
    </row>
    <row r="11" spans="1:3" ht="11.25" customHeight="1" x14ac:dyDescent="0.25">
      <c r="A11" s="56" t="s">
        <v>173</v>
      </c>
      <c r="B11" s="57">
        <v>0</v>
      </c>
      <c r="C11" s="57">
        <v>0</v>
      </c>
    </row>
    <row r="12" spans="1:3" ht="11.25" customHeight="1" x14ac:dyDescent="0.25">
      <c r="A12" s="58"/>
      <c r="B12" s="57"/>
      <c r="C12" s="57"/>
    </row>
    <row r="13" spans="1:3" ht="11.25" customHeight="1" x14ac:dyDescent="0.25">
      <c r="A13" s="55" t="s">
        <v>178</v>
      </c>
      <c r="B13" s="54">
        <f>SUM(B14:B22)</f>
        <v>0</v>
      </c>
      <c r="C13" s="54">
        <f>SUM(C14:C22)</f>
        <v>74009036.00999999</v>
      </c>
    </row>
    <row r="14" spans="1:3" ht="11.25" customHeight="1" x14ac:dyDescent="0.25">
      <c r="A14" s="56" t="s">
        <v>179</v>
      </c>
      <c r="B14" s="57">
        <v>0</v>
      </c>
      <c r="C14" s="57">
        <v>0</v>
      </c>
    </row>
    <row r="15" spans="1:3" ht="11.25" customHeight="1" x14ac:dyDescent="0.25">
      <c r="A15" s="56" t="s">
        <v>181</v>
      </c>
      <c r="B15" s="57">
        <v>0</v>
      </c>
      <c r="C15" s="57">
        <v>0</v>
      </c>
    </row>
    <row r="16" spans="1:3" ht="11.25" customHeight="1" x14ac:dyDescent="0.25">
      <c r="A16" s="56" t="s">
        <v>183</v>
      </c>
      <c r="B16" s="57">
        <v>0</v>
      </c>
      <c r="C16" s="57">
        <v>59955607.259999998</v>
      </c>
    </row>
    <row r="17" spans="1:3" ht="11.25" customHeight="1" x14ac:dyDescent="0.25">
      <c r="A17" s="56" t="s">
        <v>185</v>
      </c>
      <c r="B17" s="57">
        <v>0</v>
      </c>
      <c r="C17" s="57">
        <v>14053428.75</v>
      </c>
    </row>
    <row r="18" spans="1:3" ht="11.25" customHeight="1" x14ac:dyDescent="0.25">
      <c r="A18" s="56" t="s">
        <v>187</v>
      </c>
      <c r="B18" s="57">
        <v>0</v>
      </c>
      <c r="C18" s="57">
        <v>0</v>
      </c>
    </row>
    <row r="19" spans="1:3" ht="11.25" customHeight="1" x14ac:dyDescent="0.25">
      <c r="A19" s="56" t="s">
        <v>189</v>
      </c>
      <c r="B19" s="57">
        <v>0</v>
      </c>
      <c r="C19" s="57">
        <v>0</v>
      </c>
    </row>
    <row r="20" spans="1:3" ht="11.25" customHeight="1" x14ac:dyDescent="0.25">
      <c r="A20" s="56" t="s">
        <v>191</v>
      </c>
      <c r="B20" s="57">
        <v>0</v>
      </c>
      <c r="C20" s="57">
        <v>0</v>
      </c>
    </row>
    <row r="21" spans="1:3" ht="11.25" customHeight="1" x14ac:dyDescent="0.25">
      <c r="A21" s="56" t="s">
        <v>193</v>
      </c>
      <c r="B21" s="57">
        <v>0</v>
      </c>
      <c r="C21" s="57">
        <v>0</v>
      </c>
    </row>
    <row r="22" spans="1:3" ht="11.25" customHeight="1" x14ac:dyDescent="0.25">
      <c r="A22" s="56" t="s">
        <v>194</v>
      </c>
      <c r="B22" s="57">
        <v>0</v>
      </c>
      <c r="C22" s="57">
        <v>0</v>
      </c>
    </row>
    <row r="23" spans="1:3" s="12" customFormat="1" ht="11.25" customHeight="1" x14ac:dyDescent="0.25">
      <c r="A23" s="59"/>
      <c r="B23" s="57"/>
      <c r="C23" s="57"/>
    </row>
    <row r="24" spans="1:3" s="12" customFormat="1" ht="11.25" customHeight="1" x14ac:dyDescent="0.25">
      <c r="A24" s="41" t="s">
        <v>158</v>
      </c>
      <c r="B24" s="54">
        <f>B25+B35</f>
        <v>5860186.04</v>
      </c>
      <c r="C24" s="54">
        <f>C25+C35</f>
        <v>25171999.09</v>
      </c>
    </row>
    <row r="25" spans="1:3" ht="11.25" customHeight="1" x14ac:dyDescent="0.25">
      <c r="A25" s="55" t="s">
        <v>160</v>
      </c>
      <c r="B25" s="54">
        <f>SUM(B26:B33)</f>
        <v>5860186.04</v>
      </c>
      <c r="C25" s="54">
        <f>SUM(C26:C33)</f>
        <v>16765052.529999999</v>
      </c>
    </row>
    <row r="26" spans="1:3" ht="11.25" customHeight="1" x14ac:dyDescent="0.25">
      <c r="A26" s="56" t="s">
        <v>162</v>
      </c>
      <c r="B26" s="57">
        <v>0</v>
      </c>
      <c r="C26" s="57">
        <v>16765052.529999999</v>
      </c>
    </row>
    <row r="27" spans="1:3" ht="11.25" customHeight="1" x14ac:dyDescent="0.25">
      <c r="A27" s="56" t="s">
        <v>164</v>
      </c>
      <c r="B27" s="57">
        <v>0</v>
      </c>
      <c r="C27" s="57">
        <v>0</v>
      </c>
    </row>
    <row r="28" spans="1:3" ht="11.25" customHeight="1" x14ac:dyDescent="0.25">
      <c r="A28" s="56" t="s">
        <v>166</v>
      </c>
      <c r="B28" s="57">
        <v>5860186.04</v>
      </c>
      <c r="C28" s="57">
        <v>0</v>
      </c>
    </row>
    <row r="29" spans="1:3" ht="11.25" customHeight="1" x14ac:dyDescent="0.25">
      <c r="A29" s="56" t="s">
        <v>168</v>
      </c>
      <c r="B29" s="57">
        <v>0</v>
      </c>
      <c r="C29" s="57">
        <v>0</v>
      </c>
    </row>
    <row r="30" spans="1:3" ht="11.25" customHeight="1" x14ac:dyDescent="0.25">
      <c r="A30" s="56" t="s">
        <v>170</v>
      </c>
      <c r="B30" s="57">
        <v>0</v>
      </c>
      <c r="C30" s="57">
        <v>0</v>
      </c>
    </row>
    <row r="31" spans="1:3" ht="11.25" customHeight="1" x14ac:dyDescent="0.25">
      <c r="A31" s="56" t="s">
        <v>172</v>
      </c>
      <c r="B31" s="57">
        <v>0</v>
      </c>
      <c r="C31" s="57">
        <v>0</v>
      </c>
    </row>
    <row r="32" spans="1:3" ht="11.25" customHeight="1" x14ac:dyDescent="0.25">
      <c r="A32" s="56" t="s">
        <v>174</v>
      </c>
      <c r="B32" s="57">
        <v>0</v>
      </c>
      <c r="C32" s="57">
        <v>0</v>
      </c>
    </row>
    <row r="33" spans="1:3" ht="11.25" customHeight="1" x14ac:dyDescent="0.25">
      <c r="A33" s="56" t="s">
        <v>175</v>
      </c>
      <c r="B33" s="57">
        <v>0</v>
      </c>
      <c r="C33" s="57">
        <v>0</v>
      </c>
    </row>
    <row r="34" spans="1:3" ht="11.25" customHeight="1" x14ac:dyDescent="0.25">
      <c r="A34" s="58"/>
      <c r="B34" s="57"/>
      <c r="C34" s="57"/>
    </row>
    <row r="35" spans="1:3" ht="11.25" customHeight="1" x14ac:dyDescent="0.25">
      <c r="A35" s="55" t="s">
        <v>180</v>
      </c>
      <c r="B35" s="54">
        <f>SUM(B36:B41)</f>
        <v>0</v>
      </c>
      <c r="C35" s="54">
        <f>SUM(C36:C41)</f>
        <v>8406946.5600000005</v>
      </c>
    </row>
    <row r="36" spans="1:3" ht="11.25" customHeight="1" x14ac:dyDescent="0.25">
      <c r="A36" s="56" t="s">
        <v>182</v>
      </c>
      <c r="B36" s="57">
        <v>0</v>
      </c>
      <c r="C36" s="57">
        <v>0</v>
      </c>
    </row>
    <row r="37" spans="1:3" ht="11.25" customHeight="1" x14ac:dyDescent="0.25">
      <c r="A37" s="56" t="s">
        <v>184</v>
      </c>
      <c r="B37" s="57">
        <v>0</v>
      </c>
      <c r="C37" s="57">
        <v>0</v>
      </c>
    </row>
    <row r="38" spans="1:3" ht="11.25" customHeight="1" x14ac:dyDescent="0.25">
      <c r="A38" s="56" t="s">
        <v>186</v>
      </c>
      <c r="B38" s="57">
        <v>0</v>
      </c>
      <c r="C38" s="57">
        <v>8406946.5600000005</v>
      </c>
    </row>
    <row r="39" spans="1:3" ht="11.25" customHeight="1" x14ac:dyDescent="0.25">
      <c r="A39" s="56" t="s">
        <v>188</v>
      </c>
      <c r="B39" s="57">
        <v>0</v>
      </c>
      <c r="C39" s="57">
        <v>0</v>
      </c>
    </row>
    <row r="40" spans="1:3" ht="11.25" customHeight="1" x14ac:dyDescent="0.25">
      <c r="A40" s="56" t="s">
        <v>190</v>
      </c>
      <c r="B40" s="57">
        <v>0</v>
      </c>
      <c r="C40" s="57">
        <v>0</v>
      </c>
    </row>
    <row r="41" spans="1:3" ht="11.25" customHeight="1" x14ac:dyDescent="0.25">
      <c r="A41" s="56" t="s">
        <v>192</v>
      </c>
      <c r="B41" s="57">
        <v>0</v>
      </c>
      <c r="C41" s="57">
        <v>0</v>
      </c>
    </row>
    <row r="42" spans="1:3" ht="11.25" customHeight="1" x14ac:dyDescent="0.25">
      <c r="A42" s="58"/>
      <c r="B42" s="57"/>
      <c r="C42" s="57"/>
    </row>
    <row r="43" spans="1:3" s="12" customFormat="1" ht="11.25" customHeight="1" x14ac:dyDescent="0.25">
      <c r="A43" s="41" t="s">
        <v>199</v>
      </c>
      <c r="B43" s="54">
        <f>B45+B50+B57</f>
        <v>218333115.59</v>
      </c>
      <c r="C43" s="54">
        <f>C45+C50+C57</f>
        <v>25316969.530000001</v>
      </c>
    </row>
    <row r="44" spans="1:3" s="12" customFormat="1" ht="11.25" customHeight="1" x14ac:dyDescent="0.25">
      <c r="A44" s="41"/>
      <c r="B44" s="57"/>
      <c r="C44" s="57"/>
    </row>
    <row r="45" spans="1:3" ht="11.25" customHeight="1" x14ac:dyDescent="0.25">
      <c r="A45" s="55" t="s">
        <v>200</v>
      </c>
      <c r="B45" s="54">
        <f>SUM(B46:B48)</f>
        <v>0</v>
      </c>
      <c r="C45" s="54">
        <f>SUM(C46:C48)</f>
        <v>0</v>
      </c>
    </row>
    <row r="46" spans="1:3" ht="11.25" customHeight="1" x14ac:dyDescent="0.25">
      <c r="A46" s="56" t="s">
        <v>137</v>
      </c>
      <c r="B46" s="57">
        <v>0</v>
      </c>
      <c r="C46" s="57">
        <v>0</v>
      </c>
    </row>
    <row r="47" spans="1:3" ht="11.25" customHeight="1" x14ac:dyDescent="0.25">
      <c r="A47" s="56" t="s">
        <v>201</v>
      </c>
      <c r="B47" s="57">
        <v>0</v>
      </c>
      <c r="C47" s="57">
        <v>0</v>
      </c>
    </row>
    <row r="48" spans="1:3" ht="11.25" customHeight="1" x14ac:dyDescent="0.25">
      <c r="A48" s="56" t="s">
        <v>202</v>
      </c>
      <c r="B48" s="57">
        <v>0</v>
      </c>
      <c r="C48" s="57">
        <v>0</v>
      </c>
    </row>
    <row r="49" spans="1:3" ht="11.25" customHeight="1" x14ac:dyDescent="0.25">
      <c r="A49" s="58"/>
      <c r="B49" s="57"/>
      <c r="C49" s="57"/>
    </row>
    <row r="50" spans="1:3" ht="11.25" customHeight="1" x14ac:dyDescent="0.25">
      <c r="A50" s="55" t="s">
        <v>203</v>
      </c>
      <c r="B50" s="54">
        <f>SUM(B51:B55)</f>
        <v>218333115.59</v>
      </c>
      <c r="C50" s="54">
        <f>SUM(C51:C55)</f>
        <v>25316969.530000001</v>
      </c>
    </row>
    <row r="51" spans="1:3" ht="11.25" customHeight="1" x14ac:dyDescent="0.25">
      <c r="A51" s="56" t="s">
        <v>204</v>
      </c>
      <c r="B51" s="57">
        <v>0</v>
      </c>
      <c r="C51" s="57">
        <v>25316969.530000001</v>
      </c>
    </row>
    <row r="52" spans="1:3" ht="11.25" customHeight="1" x14ac:dyDescent="0.25">
      <c r="A52" s="56" t="s">
        <v>205</v>
      </c>
      <c r="B52" s="57">
        <v>218333115.59</v>
      </c>
      <c r="C52" s="57">
        <v>0</v>
      </c>
    </row>
    <row r="53" spans="1:3" ht="11.25" customHeight="1" x14ac:dyDescent="0.25">
      <c r="A53" s="56" t="s">
        <v>206</v>
      </c>
      <c r="B53" s="57">
        <v>0</v>
      </c>
      <c r="C53" s="57">
        <v>0</v>
      </c>
    </row>
    <row r="54" spans="1:3" ht="11.25" customHeight="1" x14ac:dyDescent="0.25">
      <c r="A54" s="56" t="s">
        <v>207</v>
      </c>
      <c r="B54" s="57">
        <v>0</v>
      </c>
      <c r="C54" s="57">
        <v>0</v>
      </c>
    </row>
    <row r="55" spans="1:3" ht="11.25" customHeight="1" x14ac:dyDescent="0.25">
      <c r="A55" s="56" t="s">
        <v>208</v>
      </c>
      <c r="B55" s="57">
        <v>0</v>
      </c>
      <c r="C55" s="57">
        <v>0</v>
      </c>
    </row>
    <row r="56" spans="1:3" ht="11.25" customHeight="1" x14ac:dyDescent="0.25">
      <c r="A56" s="58"/>
      <c r="B56" s="57"/>
      <c r="C56" s="57"/>
    </row>
    <row r="57" spans="1:3" ht="11.25" customHeight="1" x14ac:dyDescent="0.25">
      <c r="A57" s="55" t="s">
        <v>209</v>
      </c>
      <c r="B57" s="54">
        <f>SUM(B58:B59)</f>
        <v>0</v>
      </c>
      <c r="C57" s="54">
        <f>SUM(C58:C59)</f>
        <v>0</v>
      </c>
    </row>
    <row r="58" spans="1:3" ht="11.25" customHeight="1" x14ac:dyDescent="0.25">
      <c r="A58" s="56" t="s">
        <v>210</v>
      </c>
      <c r="B58" s="57">
        <v>0</v>
      </c>
      <c r="C58" s="57">
        <v>0</v>
      </c>
    </row>
    <row r="59" spans="1:3" ht="11.25" customHeight="1" x14ac:dyDescent="0.25">
      <c r="A59" s="56" t="s">
        <v>211</v>
      </c>
      <c r="B59" s="57">
        <v>0</v>
      </c>
      <c r="C59" s="57">
        <v>0</v>
      </c>
    </row>
    <row r="60" spans="1:3" ht="11.25" customHeight="1" x14ac:dyDescent="0.25">
      <c r="A60" s="59"/>
      <c r="B60" s="57"/>
      <c r="C60" s="57"/>
    </row>
    <row r="62" spans="1:3" ht="27" customHeight="1" x14ac:dyDescent="0.25">
      <c r="A62" s="467" t="s">
        <v>156</v>
      </c>
      <c r="B62" s="468"/>
      <c r="C62" s="468"/>
    </row>
  </sheetData>
  <sheetProtection formatRows="0" autoFilter="0"/>
  <mergeCells count="2">
    <mergeCell ref="A1:C1"/>
    <mergeCell ref="A62:C62"/>
  </mergeCells>
  <pageMargins left="0.55118110236220474" right="0.35433070866141736" top="0.39370078740157483" bottom="0.39370078740157483" header="0" footer="0"/>
  <pageSetup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zoomScaleNormal="100" workbookViewId="0">
      <selection sqref="A1:C1"/>
    </sheetView>
  </sheetViews>
  <sheetFormatPr baseColWidth="10" defaultColWidth="9.28515625" defaultRowHeight="11.25" x14ac:dyDescent="0.2"/>
  <cols>
    <col min="1" max="1" width="60.28515625" style="60" customWidth="1"/>
    <col min="2" max="2" width="14" style="60" customWidth="1"/>
    <col min="3" max="3" width="15" style="60" customWidth="1"/>
    <col min="4" max="16384" width="9.28515625" style="60"/>
  </cols>
  <sheetData>
    <row r="1" spans="1:3" ht="45" customHeight="1" x14ac:dyDescent="0.2">
      <c r="A1" s="461" t="s">
        <v>642</v>
      </c>
      <c r="B1" s="462"/>
      <c r="C1" s="463"/>
    </row>
    <row r="2" spans="1:3" ht="15" customHeight="1" x14ac:dyDescent="0.2">
      <c r="A2" s="61" t="s">
        <v>100</v>
      </c>
      <c r="B2" s="37">
        <v>2025</v>
      </c>
      <c r="C2" s="37">
        <v>2024</v>
      </c>
    </row>
    <row r="3" spans="1:3" ht="11.25" customHeight="1" x14ac:dyDescent="0.2">
      <c r="A3" s="41" t="s">
        <v>221</v>
      </c>
      <c r="B3" s="33"/>
      <c r="C3" s="33"/>
    </row>
    <row r="4" spans="1:3" ht="11.25" customHeight="1" x14ac:dyDescent="0.2">
      <c r="A4" s="55" t="s">
        <v>219</v>
      </c>
      <c r="B4" s="62">
        <f>SUM(B5:B14)</f>
        <v>336757942.15999997</v>
      </c>
      <c r="C4" s="62">
        <f>SUM(C5:C14)</f>
        <v>1081917406.95</v>
      </c>
    </row>
    <row r="5" spans="1:3" ht="11.25" customHeight="1" x14ac:dyDescent="0.2">
      <c r="A5" s="56" t="s">
        <v>103</v>
      </c>
      <c r="B5" s="34">
        <v>98295290.609999999</v>
      </c>
      <c r="C5" s="34">
        <v>136385965.88999999</v>
      </c>
    </row>
    <row r="6" spans="1:3" ht="11.25" customHeight="1" x14ac:dyDescent="0.2">
      <c r="A6" s="56" t="s">
        <v>104</v>
      </c>
      <c r="B6" s="34">
        <v>0</v>
      </c>
      <c r="C6" s="34">
        <v>0</v>
      </c>
    </row>
    <row r="7" spans="1:3" ht="11.25" customHeight="1" x14ac:dyDescent="0.2">
      <c r="A7" s="56" t="s">
        <v>105</v>
      </c>
      <c r="B7" s="34">
        <v>0</v>
      </c>
      <c r="C7" s="34">
        <v>0</v>
      </c>
    </row>
    <row r="8" spans="1:3" ht="11.25" customHeight="1" x14ac:dyDescent="0.2">
      <c r="A8" s="56" t="s">
        <v>106</v>
      </c>
      <c r="B8" s="34">
        <v>16362744.74</v>
      </c>
      <c r="C8" s="34">
        <v>64382832.520000003</v>
      </c>
    </row>
    <row r="9" spans="1:3" ht="11.25" customHeight="1" x14ac:dyDescent="0.2">
      <c r="A9" s="56" t="s">
        <v>107</v>
      </c>
      <c r="B9" s="34">
        <v>2239174.5099999998</v>
      </c>
      <c r="C9" s="34">
        <v>22837861.550000001</v>
      </c>
    </row>
    <row r="10" spans="1:3" ht="11.25" customHeight="1" x14ac:dyDescent="0.2">
      <c r="A10" s="56" t="s">
        <v>108</v>
      </c>
      <c r="B10" s="34">
        <v>6009874.5099999998</v>
      </c>
      <c r="C10" s="34">
        <v>17908368.91</v>
      </c>
    </row>
    <row r="11" spans="1:3" ht="11.25" customHeight="1" x14ac:dyDescent="0.2">
      <c r="A11" s="56" t="s">
        <v>109</v>
      </c>
      <c r="B11" s="34">
        <v>0</v>
      </c>
      <c r="C11" s="34">
        <v>0</v>
      </c>
    </row>
    <row r="12" spans="1:3" ht="22.5" x14ac:dyDescent="0.2">
      <c r="A12" s="56" t="s">
        <v>111</v>
      </c>
      <c r="B12" s="34">
        <v>212939700.66</v>
      </c>
      <c r="C12" s="34">
        <v>796515075.48000002</v>
      </c>
    </row>
    <row r="13" spans="1:3" ht="11.25" customHeight="1" x14ac:dyDescent="0.2">
      <c r="A13" s="56" t="s">
        <v>112</v>
      </c>
      <c r="B13" s="34">
        <v>911157.13</v>
      </c>
      <c r="C13" s="34">
        <v>43887302.600000001</v>
      </c>
    </row>
    <row r="14" spans="1:3" ht="11.25" customHeight="1" x14ac:dyDescent="0.2">
      <c r="A14" s="56" t="s">
        <v>222</v>
      </c>
      <c r="B14" s="34">
        <v>0</v>
      </c>
      <c r="C14" s="34">
        <v>0</v>
      </c>
    </row>
    <row r="15" spans="1:3" ht="11.25" customHeight="1" x14ac:dyDescent="0.2">
      <c r="A15" s="58"/>
      <c r="B15" s="33"/>
      <c r="C15" s="33"/>
    </row>
    <row r="16" spans="1:3" ht="11.25" customHeight="1" x14ac:dyDescent="0.2">
      <c r="A16" s="55" t="s">
        <v>220</v>
      </c>
      <c r="B16" s="62">
        <f>SUM(B17:B32)</f>
        <v>148021208.38999999</v>
      </c>
      <c r="C16" s="62">
        <f>SUM(C17:C32)</f>
        <v>818903012.86000013</v>
      </c>
    </row>
    <row r="17" spans="1:3" ht="11.25" customHeight="1" x14ac:dyDescent="0.2">
      <c r="A17" s="56" t="s">
        <v>122</v>
      </c>
      <c r="B17" s="34">
        <v>86989209.859999999</v>
      </c>
      <c r="C17" s="34">
        <v>405420831.99000001</v>
      </c>
    </row>
    <row r="18" spans="1:3" ht="11.25" customHeight="1" x14ac:dyDescent="0.2">
      <c r="A18" s="56" t="s">
        <v>123</v>
      </c>
      <c r="B18" s="34">
        <v>8666600.0500000007</v>
      </c>
      <c r="C18" s="34">
        <v>106608587.97</v>
      </c>
    </row>
    <row r="19" spans="1:3" ht="11.25" customHeight="1" x14ac:dyDescent="0.2">
      <c r="A19" s="56" t="s">
        <v>124</v>
      </c>
      <c r="B19" s="34">
        <v>24553432.32</v>
      </c>
      <c r="C19" s="34">
        <v>175338681.15000001</v>
      </c>
    </row>
    <row r="20" spans="1:3" ht="11.25" customHeight="1" x14ac:dyDescent="0.2">
      <c r="A20" s="56" t="s">
        <v>126</v>
      </c>
      <c r="B20" s="34">
        <v>0</v>
      </c>
      <c r="C20" s="34">
        <v>1121413.44</v>
      </c>
    </row>
    <row r="21" spans="1:3" ht="11.25" customHeight="1" x14ac:dyDescent="0.2">
      <c r="A21" s="56" t="s">
        <v>223</v>
      </c>
      <c r="B21" s="34">
        <v>23794677.75</v>
      </c>
      <c r="C21" s="34">
        <v>85461026.079999998</v>
      </c>
    </row>
    <row r="22" spans="1:3" ht="11.25" customHeight="1" x14ac:dyDescent="0.2">
      <c r="A22" s="56" t="s">
        <v>128</v>
      </c>
      <c r="B22" s="34">
        <v>516720</v>
      </c>
      <c r="C22" s="34">
        <v>12599750</v>
      </c>
    </row>
    <row r="23" spans="1:3" ht="11.25" customHeight="1" x14ac:dyDescent="0.2">
      <c r="A23" s="56" t="s">
        <v>129</v>
      </c>
      <c r="B23" s="34">
        <v>3500568.41</v>
      </c>
      <c r="C23" s="34">
        <v>32352722.23</v>
      </c>
    </row>
    <row r="24" spans="1:3" ht="11.25" customHeight="1" x14ac:dyDescent="0.2">
      <c r="A24" s="56" t="s">
        <v>130</v>
      </c>
      <c r="B24" s="34">
        <v>0</v>
      </c>
      <c r="C24" s="34">
        <v>0</v>
      </c>
    </row>
    <row r="25" spans="1:3" ht="11.25" customHeight="1" x14ac:dyDescent="0.2">
      <c r="A25" s="56" t="s">
        <v>131</v>
      </c>
      <c r="B25" s="34">
        <v>0</v>
      </c>
      <c r="C25" s="34">
        <v>0</v>
      </c>
    </row>
    <row r="26" spans="1:3" ht="11.25" customHeight="1" x14ac:dyDescent="0.2">
      <c r="A26" s="56" t="s">
        <v>132</v>
      </c>
      <c r="B26" s="34">
        <v>0</v>
      </c>
      <c r="C26" s="34">
        <v>0</v>
      </c>
    </row>
    <row r="27" spans="1:3" ht="11.25" customHeight="1" x14ac:dyDescent="0.2">
      <c r="A27" s="56" t="s">
        <v>133</v>
      </c>
      <c r="B27" s="34">
        <v>0</v>
      </c>
      <c r="C27" s="34">
        <v>0</v>
      </c>
    </row>
    <row r="28" spans="1:3" ht="11.25" customHeight="1" x14ac:dyDescent="0.2">
      <c r="A28" s="56" t="s">
        <v>134</v>
      </c>
      <c r="B28" s="34">
        <v>0</v>
      </c>
      <c r="C28" s="34">
        <v>0</v>
      </c>
    </row>
    <row r="29" spans="1:3" ht="11.25" customHeight="1" x14ac:dyDescent="0.2">
      <c r="A29" s="56" t="s">
        <v>136</v>
      </c>
      <c r="B29" s="34">
        <v>0</v>
      </c>
      <c r="C29" s="34">
        <v>0</v>
      </c>
    </row>
    <row r="30" spans="1:3" ht="11.25" customHeight="1" x14ac:dyDescent="0.2">
      <c r="A30" s="56" t="s">
        <v>137</v>
      </c>
      <c r="B30" s="34">
        <v>0</v>
      </c>
      <c r="C30" s="34">
        <v>0</v>
      </c>
    </row>
    <row r="31" spans="1:3" ht="11.25" customHeight="1" x14ac:dyDescent="0.2">
      <c r="A31" s="56" t="s">
        <v>138</v>
      </c>
      <c r="B31" s="34">
        <v>0</v>
      </c>
      <c r="C31" s="34">
        <v>0</v>
      </c>
    </row>
    <row r="32" spans="1:3" ht="11.25" customHeight="1" x14ac:dyDescent="0.2">
      <c r="A32" s="56" t="s">
        <v>224</v>
      </c>
      <c r="B32" s="34">
        <v>0</v>
      </c>
      <c r="C32" s="34">
        <v>0</v>
      </c>
    </row>
    <row r="33" spans="1:3" ht="11.25" customHeight="1" x14ac:dyDescent="0.2">
      <c r="A33" s="41" t="s">
        <v>225</v>
      </c>
      <c r="B33" s="62">
        <f>B4-B16</f>
        <v>188736733.76999998</v>
      </c>
      <c r="C33" s="62">
        <f>C4-C16</f>
        <v>263014394.08999991</v>
      </c>
    </row>
    <row r="34" spans="1:3" ht="11.25" customHeight="1" x14ac:dyDescent="0.2">
      <c r="A34" s="46"/>
      <c r="B34" s="33"/>
      <c r="C34" s="33"/>
    </row>
    <row r="35" spans="1:3" ht="11.25" customHeight="1" x14ac:dyDescent="0.2">
      <c r="A35" s="41" t="s">
        <v>226</v>
      </c>
      <c r="B35" s="33"/>
      <c r="C35" s="33"/>
    </row>
    <row r="36" spans="1:3" ht="11.25" customHeight="1" x14ac:dyDescent="0.2">
      <c r="A36" s="55" t="s">
        <v>219</v>
      </c>
      <c r="B36" s="62">
        <f>SUM(B37:B39)</f>
        <v>0</v>
      </c>
      <c r="C36" s="62">
        <f>SUM(C37:C39)</f>
        <v>0</v>
      </c>
    </row>
    <row r="37" spans="1:3" ht="11.25" customHeight="1" x14ac:dyDescent="0.2">
      <c r="A37" s="56" t="s">
        <v>183</v>
      </c>
      <c r="B37" s="34">
        <v>0</v>
      </c>
      <c r="C37" s="34">
        <v>0</v>
      </c>
    </row>
    <row r="38" spans="1:3" ht="11.25" customHeight="1" x14ac:dyDescent="0.2">
      <c r="A38" s="56" t="s">
        <v>185</v>
      </c>
      <c r="B38" s="34">
        <v>0</v>
      </c>
      <c r="C38" s="34">
        <v>0</v>
      </c>
    </row>
    <row r="39" spans="1:3" ht="11.25" customHeight="1" x14ac:dyDescent="0.2">
      <c r="A39" s="56" t="s">
        <v>227</v>
      </c>
      <c r="B39" s="34">
        <v>0</v>
      </c>
      <c r="C39" s="34">
        <v>0</v>
      </c>
    </row>
    <row r="40" spans="1:3" ht="11.25" customHeight="1" x14ac:dyDescent="0.2">
      <c r="A40" s="58"/>
      <c r="B40" s="33"/>
      <c r="C40" s="33"/>
    </row>
    <row r="41" spans="1:3" ht="11.25" customHeight="1" x14ac:dyDescent="0.2">
      <c r="A41" s="55" t="s">
        <v>220</v>
      </c>
      <c r="B41" s="62">
        <f>SUM(B42:B44)</f>
        <v>73835569.609999999</v>
      </c>
      <c r="C41" s="62">
        <f>SUM(C42:C44)</f>
        <v>452433010.60000002</v>
      </c>
    </row>
    <row r="42" spans="1:3" ht="11.25" customHeight="1" x14ac:dyDescent="0.2">
      <c r="A42" s="56" t="s">
        <v>183</v>
      </c>
      <c r="B42" s="34">
        <v>59955607.259999998</v>
      </c>
      <c r="C42" s="34">
        <v>379403527.31999999</v>
      </c>
    </row>
    <row r="43" spans="1:3" ht="11.25" customHeight="1" x14ac:dyDescent="0.2">
      <c r="A43" s="56" t="s">
        <v>185</v>
      </c>
      <c r="B43" s="34">
        <v>13879962.35</v>
      </c>
      <c r="C43" s="34">
        <v>73029483.280000001</v>
      </c>
    </row>
    <row r="44" spans="1:3" ht="11.25" customHeight="1" x14ac:dyDescent="0.2">
      <c r="A44" s="56" t="s">
        <v>228</v>
      </c>
      <c r="B44" s="34">
        <v>0</v>
      </c>
      <c r="C44" s="34">
        <v>0</v>
      </c>
    </row>
    <row r="45" spans="1:3" ht="11.25" customHeight="1" x14ac:dyDescent="0.2">
      <c r="A45" s="41" t="s">
        <v>229</v>
      </c>
      <c r="B45" s="62">
        <f>B36-B41</f>
        <v>-73835569.609999999</v>
      </c>
      <c r="C45" s="62">
        <f>C36-C41</f>
        <v>-452433010.60000002</v>
      </c>
    </row>
    <row r="46" spans="1:3" ht="11.25" customHeight="1" x14ac:dyDescent="0.2">
      <c r="A46" s="46"/>
      <c r="B46" s="33"/>
      <c r="C46" s="33"/>
    </row>
    <row r="47" spans="1:3" ht="11.25" customHeight="1" x14ac:dyDescent="0.2">
      <c r="A47" s="41" t="s">
        <v>230</v>
      </c>
      <c r="B47" s="33"/>
      <c r="C47" s="33"/>
    </row>
    <row r="48" spans="1:3" ht="11.25" customHeight="1" x14ac:dyDescent="0.2">
      <c r="A48" s="55" t="s">
        <v>219</v>
      </c>
      <c r="B48" s="62">
        <f>SUM(B49+B52)</f>
        <v>10475392.109999999</v>
      </c>
      <c r="C48" s="62">
        <f>SUM(C49+C52)</f>
        <v>69325863.310000002</v>
      </c>
    </row>
    <row r="49" spans="1:3" ht="11.25" customHeight="1" x14ac:dyDescent="0.2">
      <c r="A49" s="56" t="s">
        <v>231</v>
      </c>
      <c r="B49" s="34">
        <f>B50+B51</f>
        <v>0</v>
      </c>
      <c r="C49" s="34">
        <f>C50+C51</f>
        <v>0</v>
      </c>
    </row>
    <row r="50" spans="1:3" ht="11.25" customHeight="1" x14ac:dyDescent="0.2">
      <c r="A50" s="56" t="s">
        <v>232</v>
      </c>
      <c r="B50" s="34">
        <v>0</v>
      </c>
      <c r="C50" s="34">
        <v>0</v>
      </c>
    </row>
    <row r="51" spans="1:3" ht="11.25" customHeight="1" x14ac:dyDescent="0.2">
      <c r="A51" s="56" t="s">
        <v>233</v>
      </c>
      <c r="B51" s="34">
        <v>0</v>
      </c>
      <c r="C51" s="34">
        <v>0</v>
      </c>
    </row>
    <row r="52" spans="1:3" ht="11.25" customHeight="1" x14ac:dyDescent="0.2">
      <c r="A52" s="56" t="s">
        <v>234</v>
      </c>
      <c r="B52" s="34">
        <v>10475392.109999999</v>
      </c>
      <c r="C52" s="34">
        <v>69325863.310000002</v>
      </c>
    </row>
    <row r="53" spans="1:3" ht="11.25" customHeight="1" x14ac:dyDescent="0.2">
      <c r="A53" s="58"/>
      <c r="B53" s="33"/>
      <c r="C53" s="33"/>
    </row>
    <row r="54" spans="1:3" ht="11.25" customHeight="1" x14ac:dyDescent="0.2">
      <c r="A54" s="55" t="s">
        <v>220</v>
      </c>
      <c r="B54" s="62">
        <f>SUM(B55+B58)</f>
        <v>4317414.3</v>
      </c>
      <c r="C54" s="62">
        <f>SUM(C55+C58)</f>
        <v>14444692.74</v>
      </c>
    </row>
    <row r="55" spans="1:3" ht="11.25" customHeight="1" x14ac:dyDescent="0.2">
      <c r="A55" s="56" t="s">
        <v>235</v>
      </c>
      <c r="B55" s="34">
        <v>4317414.3</v>
      </c>
      <c r="C55" s="34">
        <v>14444692.74</v>
      </c>
    </row>
    <row r="56" spans="1:3" ht="11.25" customHeight="1" x14ac:dyDescent="0.2">
      <c r="A56" s="56" t="s">
        <v>232</v>
      </c>
      <c r="B56" s="34">
        <v>0</v>
      </c>
      <c r="C56" s="34">
        <v>0</v>
      </c>
    </row>
    <row r="57" spans="1:3" ht="11.25" customHeight="1" x14ac:dyDescent="0.2">
      <c r="A57" s="56" t="s">
        <v>233</v>
      </c>
      <c r="B57" s="34">
        <v>0</v>
      </c>
      <c r="C57" s="34">
        <v>0</v>
      </c>
    </row>
    <row r="58" spans="1:3" ht="11.25" customHeight="1" x14ac:dyDescent="0.2">
      <c r="A58" s="56" t="s">
        <v>236</v>
      </c>
      <c r="B58" s="34">
        <v>0</v>
      </c>
      <c r="C58" s="34">
        <v>0</v>
      </c>
    </row>
    <row r="59" spans="1:3" ht="11.25" customHeight="1" x14ac:dyDescent="0.2">
      <c r="A59" s="41" t="s">
        <v>237</v>
      </c>
      <c r="B59" s="62">
        <f>B48-B54</f>
        <v>6157977.8099999996</v>
      </c>
      <c r="C59" s="62">
        <f>C48-C54</f>
        <v>54881170.57</v>
      </c>
    </row>
    <row r="60" spans="1:3" ht="11.25" customHeight="1" x14ac:dyDescent="0.2">
      <c r="A60" s="46"/>
      <c r="B60" s="33"/>
      <c r="C60" s="33"/>
    </row>
    <row r="61" spans="1:3" ht="11.25" customHeight="1" x14ac:dyDescent="0.2">
      <c r="A61" s="41" t="s">
        <v>238</v>
      </c>
      <c r="B61" s="62">
        <f>B59+B45+B33</f>
        <v>121059141.96999998</v>
      </c>
      <c r="C61" s="62">
        <f>C59+C45+C33</f>
        <v>-134537445.94000012</v>
      </c>
    </row>
    <row r="62" spans="1:3" ht="11.25" customHeight="1" x14ac:dyDescent="0.2">
      <c r="A62" s="46"/>
      <c r="B62" s="33"/>
      <c r="C62" s="33"/>
    </row>
    <row r="63" spans="1:3" ht="11.25" customHeight="1" x14ac:dyDescent="0.2">
      <c r="A63" s="41" t="s">
        <v>239</v>
      </c>
      <c r="B63" s="62">
        <v>249107081.03999999</v>
      </c>
      <c r="C63" s="62">
        <v>383644526.98000002</v>
      </c>
    </row>
    <row r="64" spans="1:3" ht="11.25" customHeight="1" x14ac:dyDescent="0.2">
      <c r="A64" s="46"/>
      <c r="B64" s="33"/>
      <c r="C64" s="33"/>
    </row>
    <row r="65" spans="1:3" ht="11.25" customHeight="1" x14ac:dyDescent="0.2">
      <c r="A65" s="41" t="s">
        <v>240</v>
      </c>
      <c r="B65" s="62">
        <v>370166223.00999999</v>
      </c>
      <c r="C65" s="62">
        <v>249107081.03999999</v>
      </c>
    </row>
    <row r="66" spans="1:3" ht="11.25" customHeight="1" x14ac:dyDescent="0.2">
      <c r="A66" s="59"/>
      <c r="B66" s="63"/>
      <c r="C66" s="64"/>
    </row>
    <row r="68" spans="1:3" ht="27.75" customHeight="1" x14ac:dyDescent="0.2">
      <c r="A68" s="469" t="s">
        <v>156</v>
      </c>
      <c r="B68" s="470"/>
      <c r="C68" s="470"/>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activeCell="A23" sqref="A23"/>
    </sheetView>
  </sheetViews>
  <sheetFormatPr baseColWidth="10" defaultColWidth="9.28515625" defaultRowHeight="11.25" x14ac:dyDescent="0.2"/>
  <cols>
    <col min="1" max="1" width="47.85546875" style="65" customWidth="1"/>
    <col min="2" max="2" width="14.28515625" style="65" customWidth="1"/>
    <col min="3" max="3" width="13.85546875" style="65" customWidth="1"/>
    <col min="4" max="4" width="13.7109375" style="65" customWidth="1"/>
    <col min="5" max="5" width="14.28515625" style="65" customWidth="1"/>
    <col min="6" max="6" width="14" style="65" customWidth="1"/>
    <col min="7" max="16384" width="9.28515625" style="65"/>
  </cols>
  <sheetData>
    <row r="1" spans="1:6" ht="45" customHeight="1" x14ac:dyDescent="0.2">
      <c r="A1" s="461" t="s">
        <v>643</v>
      </c>
      <c r="B1" s="462"/>
      <c r="C1" s="462"/>
      <c r="D1" s="462"/>
      <c r="E1" s="462"/>
      <c r="F1" s="463"/>
    </row>
    <row r="2" spans="1:6" ht="22.5" x14ac:dyDescent="0.2">
      <c r="A2" s="37" t="s">
        <v>100</v>
      </c>
      <c r="B2" s="66" t="s">
        <v>241</v>
      </c>
      <c r="C2" s="66" t="s">
        <v>242</v>
      </c>
      <c r="D2" s="66" t="s">
        <v>243</v>
      </c>
      <c r="E2" s="66" t="s">
        <v>244</v>
      </c>
      <c r="F2" s="66" t="s">
        <v>245</v>
      </c>
    </row>
    <row r="3" spans="1:6" x14ac:dyDescent="0.2">
      <c r="A3" s="67" t="s">
        <v>157</v>
      </c>
      <c r="B3" s="62">
        <f>B4+B12</f>
        <v>2928164673.2199993</v>
      </c>
      <c r="C3" s="62">
        <f t="shared" ref="C3:F3" si="0">C4+C12</f>
        <v>2149988374.7099996</v>
      </c>
      <c r="D3" s="62">
        <f t="shared" si="0"/>
        <v>1976284041.6999998</v>
      </c>
      <c r="E3" s="62">
        <f t="shared" si="0"/>
        <v>3101869006.2299995</v>
      </c>
      <c r="F3" s="62">
        <f t="shared" si="0"/>
        <v>173704333.00999978</v>
      </c>
    </row>
    <row r="4" spans="1:6" x14ac:dyDescent="0.2">
      <c r="A4" s="68" t="s">
        <v>159</v>
      </c>
      <c r="B4" s="62">
        <f>SUM(B5:B11)</f>
        <v>303870190.75999999</v>
      </c>
      <c r="C4" s="62">
        <f>SUM(C5:C11)</f>
        <v>1948380485.5499997</v>
      </c>
      <c r="D4" s="62">
        <f>SUM(D5:D11)</f>
        <v>1848685188.5499997</v>
      </c>
      <c r="E4" s="62">
        <f>SUM(E5:E11)</f>
        <v>403565487.76000005</v>
      </c>
      <c r="F4" s="62">
        <f>SUM(F5:F11)</f>
        <v>99695297.00000003</v>
      </c>
    </row>
    <row r="5" spans="1:6" x14ac:dyDescent="0.2">
      <c r="A5" s="69" t="s">
        <v>161</v>
      </c>
      <c r="B5" s="34">
        <v>249107081.03999999</v>
      </c>
      <c r="C5" s="34">
        <v>758480768.36000001</v>
      </c>
      <c r="D5" s="34">
        <v>637421626.38999999</v>
      </c>
      <c r="E5" s="34">
        <f>B5+C5-D5</f>
        <v>370166223.00999999</v>
      </c>
      <c r="F5" s="34">
        <f t="shared" ref="F5:F11" si="1">E5-B5</f>
        <v>121059141.97</v>
      </c>
    </row>
    <row r="6" spans="1:6" x14ac:dyDescent="0.2">
      <c r="A6" s="69" t="s">
        <v>163</v>
      </c>
      <c r="B6" s="34">
        <v>13867939.210000001</v>
      </c>
      <c r="C6" s="34">
        <v>1186330229.0699999</v>
      </c>
      <c r="D6" s="34">
        <v>1180692669.5799999</v>
      </c>
      <c r="E6" s="34">
        <f t="shared" ref="E6:E11" si="2">B6+C6-D6</f>
        <v>19505498.700000048</v>
      </c>
      <c r="F6" s="34">
        <f t="shared" si="1"/>
        <v>5637559.4900000468</v>
      </c>
    </row>
    <row r="7" spans="1:6" x14ac:dyDescent="0.2">
      <c r="A7" s="69" t="s">
        <v>165</v>
      </c>
      <c r="B7" s="34">
        <v>40912150.509999998</v>
      </c>
      <c r="C7" s="34">
        <v>3569488.12</v>
      </c>
      <c r="D7" s="34">
        <v>30570892.579999998</v>
      </c>
      <c r="E7" s="34">
        <f t="shared" si="2"/>
        <v>13910746.049999997</v>
      </c>
      <c r="F7" s="34">
        <f t="shared" si="1"/>
        <v>-27001404.460000001</v>
      </c>
    </row>
    <row r="8" spans="1:6" x14ac:dyDescent="0.2">
      <c r="A8" s="69" t="s">
        <v>167</v>
      </c>
      <c r="B8" s="34">
        <v>0</v>
      </c>
      <c r="C8" s="34">
        <v>0</v>
      </c>
      <c r="D8" s="34">
        <v>0</v>
      </c>
      <c r="E8" s="34">
        <f t="shared" si="2"/>
        <v>0</v>
      </c>
      <c r="F8" s="34">
        <f t="shared" si="1"/>
        <v>0</v>
      </c>
    </row>
    <row r="9" spans="1:6" x14ac:dyDescent="0.2">
      <c r="A9" s="69" t="s">
        <v>169</v>
      </c>
      <c r="B9" s="34">
        <v>0</v>
      </c>
      <c r="C9" s="34">
        <v>0</v>
      </c>
      <c r="D9" s="34">
        <v>0</v>
      </c>
      <c r="E9" s="34">
        <f t="shared" si="2"/>
        <v>0</v>
      </c>
      <c r="F9" s="34">
        <f t="shared" si="1"/>
        <v>0</v>
      </c>
    </row>
    <row r="10" spans="1:6" x14ac:dyDescent="0.2">
      <c r="A10" s="69" t="s">
        <v>171</v>
      </c>
      <c r="B10" s="34">
        <v>0</v>
      </c>
      <c r="C10" s="34">
        <v>0</v>
      </c>
      <c r="D10" s="34">
        <v>0</v>
      </c>
      <c r="E10" s="34">
        <f t="shared" si="2"/>
        <v>0</v>
      </c>
      <c r="F10" s="34">
        <f t="shared" si="1"/>
        <v>0</v>
      </c>
    </row>
    <row r="11" spans="1:6" x14ac:dyDescent="0.2">
      <c r="A11" s="69" t="s">
        <v>173</v>
      </c>
      <c r="B11" s="34">
        <v>-16980</v>
      </c>
      <c r="C11" s="34">
        <v>0</v>
      </c>
      <c r="D11" s="34">
        <v>0</v>
      </c>
      <c r="E11" s="34">
        <f t="shared" si="2"/>
        <v>-16980</v>
      </c>
      <c r="F11" s="34">
        <f t="shared" si="1"/>
        <v>0</v>
      </c>
    </row>
    <row r="12" spans="1:6" x14ac:dyDescent="0.2">
      <c r="A12" s="68" t="s">
        <v>178</v>
      </c>
      <c r="B12" s="62">
        <f>SUM(B13:B21)</f>
        <v>2624294482.4599996</v>
      </c>
      <c r="C12" s="62">
        <f>SUM(C13:C21)</f>
        <v>201607889.16</v>
      </c>
      <c r="D12" s="62">
        <f>SUM(D13:D21)</f>
        <v>127598853.15000001</v>
      </c>
      <c r="E12" s="62">
        <f>SUM(E13:E21)</f>
        <v>2698303518.4699993</v>
      </c>
      <c r="F12" s="62">
        <f>SUM(F13:F21)</f>
        <v>74009036.009999752</v>
      </c>
    </row>
    <row r="13" spans="1:6" x14ac:dyDescent="0.2">
      <c r="A13" s="69" t="s">
        <v>179</v>
      </c>
      <c r="B13" s="34">
        <v>4729855.74</v>
      </c>
      <c r="C13" s="34">
        <v>0</v>
      </c>
      <c r="D13" s="34">
        <v>0</v>
      </c>
      <c r="E13" s="34">
        <f>B13+C13-D13</f>
        <v>4729855.74</v>
      </c>
      <c r="F13" s="34">
        <f t="shared" ref="F13:F21" si="3">E13-B13</f>
        <v>0</v>
      </c>
    </row>
    <row r="14" spans="1:6" x14ac:dyDescent="0.2">
      <c r="A14" s="69" t="s">
        <v>181</v>
      </c>
      <c r="B14" s="70">
        <v>0</v>
      </c>
      <c r="C14" s="70">
        <v>0</v>
      </c>
      <c r="D14" s="70">
        <v>0</v>
      </c>
      <c r="E14" s="70">
        <f t="shared" ref="E14:E21" si="4">B14+C14-D14</f>
        <v>0</v>
      </c>
      <c r="F14" s="70">
        <f t="shared" si="3"/>
        <v>0</v>
      </c>
    </row>
    <row r="15" spans="1:6" x14ac:dyDescent="0.2">
      <c r="A15" s="69" t="s">
        <v>183</v>
      </c>
      <c r="B15" s="70">
        <v>2446900046.1599998</v>
      </c>
      <c r="C15" s="70">
        <v>172759407.66</v>
      </c>
      <c r="D15" s="70">
        <v>112803800.40000001</v>
      </c>
      <c r="E15" s="70">
        <f t="shared" si="4"/>
        <v>2506855653.4199996</v>
      </c>
      <c r="F15" s="70">
        <f t="shared" si="3"/>
        <v>59955607.259999752</v>
      </c>
    </row>
    <row r="16" spans="1:6" x14ac:dyDescent="0.2">
      <c r="A16" s="69" t="s">
        <v>185</v>
      </c>
      <c r="B16" s="34">
        <v>474753919.82999998</v>
      </c>
      <c r="C16" s="34">
        <v>28848481.5</v>
      </c>
      <c r="D16" s="34">
        <v>14795052.75</v>
      </c>
      <c r="E16" s="34">
        <f t="shared" si="4"/>
        <v>488807348.57999998</v>
      </c>
      <c r="F16" s="34">
        <f t="shared" si="3"/>
        <v>14053428.75</v>
      </c>
    </row>
    <row r="17" spans="1:6" x14ac:dyDescent="0.2">
      <c r="A17" s="69" t="s">
        <v>187</v>
      </c>
      <c r="B17" s="34">
        <v>13335260.560000001</v>
      </c>
      <c r="C17" s="34">
        <v>0</v>
      </c>
      <c r="D17" s="34">
        <v>0</v>
      </c>
      <c r="E17" s="34">
        <f t="shared" si="4"/>
        <v>13335260.560000001</v>
      </c>
      <c r="F17" s="34">
        <f t="shared" si="3"/>
        <v>0</v>
      </c>
    </row>
    <row r="18" spans="1:6" x14ac:dyDescent="0.2">
      <c r="A18" s="69" t="s">
        <v>189</v>
      </c>
      <c r="B18" s="34">
        <v>-316656845.81</v>
      </c>
      <c r="C18" s="34">
        <v>0</v>
      </c>
      <c r="D18" s="34">
        <v>0</v>
      </c>
      <c r="E18" s="34">
        <f t="shared" si="4"/>
        <v>-316656845.81</v>
      </c>
      <c r="F18" s="34">
        <f t="shared" si="3"/>
        <v>0</v>
      </c>
    </row>
    <row r="19" spans="1:6" x14ac:dyDescent="0.2">
      <c r="A19" s="69" t="s">
        <v>191</v>
      </c>
      <c r="B19" s="34">
        <v>1232245.98</v>
      </c>
      <c r="C19" s="34">
        <v>0</v>
      </c>
      <c r="D19" s="34">
        <v>0</v>
      </c>
      <c r="E19" s="34">
        <f t="shared" si="4"/>
        <v>1232245.98</v>
      </c>
      <c r="F19" s="34">
        <f t="shared" si="3"/>
        <v>0</v>
      </c>
    </row>
    <row r="20" spans="1:6" x14ac:dyDescent="0.2">
      <c r="A20" s="69" t="s">
        <v>193</v>
      </c>
      <c r="B20" s="34">
        <v>0</v>
      </c>
      <c r="C20" s="34">
        <v>0</v>
      </c>
      <c r="D20" s="34">
        <v>0</v>
      </c>
      <c r="E20" s="34">
        <f t="shared" si="4"/>
        <v>0</v>
      </c>
      <c r="F20" s="34">
        <f t="shared" si="3"/>
        <v>0</v>
      </c>
    </row>
    <row r="21" spans="1:6" x14ac:dyDescent="0.2">
      <c r="A21" s="69" t="s">
        <v>194</v>
      </c>
      <c r="B21" s="34">
        <v>0</v>
      </c>
      <c r="C21" s="34">
        <v>0</v>
      </c>
      <c r="D21" s="34">
        <v>0</v>
      </c>
      <c r="E21" s="34">
        <f t="shared" si="4"/>
        <v>0</v>
      </c>
      <c r="F21" s="34">
        <f t="shared" si="3"/>
        <v>0</v>
      </c>
    </row>
    <row r="23" spans="1:6" x14ac:dyDescent="0.2">
      <c r="A23" s="421" t="s">
        <v>156</v>
      </c>
    </row>
  </sheetData>
  <sheetProtection formatCells="0" formatColumns="0" formatRows="0" autoFilter="0"/>
  <mergeCells count="1">
    <mergeCell ref="A1:F1"/>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Angélica Guadalupe González Gallardo</cp:lastModifiedBy>
  <cp:lastPrinted>2025-05-06T17:15:58Z</cp:lastPrinted>
  <dcterms:created xsi:type="dcterms:W3CDTF">2022-05-30T14:17:15Z</dcterms:created>
  <dcterms:modified xsi:type="dcterms:W3CDTF">2025-05-06T17:16:35Z</dcterms:modified>
</cp:coreProperties>
</file>